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8195" windowHeight="11760" activeTab="6"/>
  </bookViews>
  <sheets>
    <sheet name="Samenvatting" sheetId="9" r:id="rId1"/>
    <sheet name="07-2009 tem 02-2014" sheetId="8" r:id="rId2"/>
    <sheet name="2009" sheetId="2" r:id="rId3"/>
    <sheet name="2010" sheetId="3" r:id="rId4"/>
    <sheet name="2011" sheetId="4" r:id="rId5"/>
    <sheet name="2012" sheetId="5" r:id="rId6"/>
    <sheet name="2013" sheetId="6" r:id="rId7"/>
  </sheets>
  <calcPr calcId="145621"/>
</workbook>
</file>

<file path=xl/calcChain.xml><?xml version="1.0" encoding="utf-8"?>
<calcChain xmlns="http://schemas.openxmlformats.org/spreadsheetml/2006/main">
  <c r="S4" i="9" l="1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S3" i="9"/>
  <c r="P3" i="9"/>
  <c r="D4" i="9"/>
  <c r="D5" i="9"/>
  <c r="D6" i="9"/>
  <c r="D7" i="9"/>
  <c r="D8" i="9"/>
  <c r="D9" i="9"/>
  <c r="D10" i="9"/>
  <c r="D12" i="9"/>
  <c r="D13" i="9"/>
  <c r="D14" i="9"/>
  <c r="D15" i="9"/>
  <c r="D16" i="9"/>
  <c r="D17" i="9"/>
  <c r="D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3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3" i="9"/>
  <c r="U68" i="8"/>
  <c r="T68" i="8"/>
  <c r="S68" i="8"/>
  <c r="R68" i="8"/>
  <c r="Q68" i="8"/>
  <c r="U67" i="8"/>
  <c r="T67" i="8"/>
  <c r="S67" i="8"/>
  <c r="R67" i="8"/>
  <c r="Q67" i="8"/>
  <c r="U66" i="8"/>
  <c r="T66" i="8"/>
  <c r="S66" i="8"/>
  <c r="R66" i="8"/>
  <c r="Q66" i="8"/>
  <c r="B15" i="9" s="1"/>
  <c r="U65" i="8"/>
  <c r="T65" i="8"/>
  <c r="S65" i="8"/>
  <c r="R65" i="8"/>
  <c r="Q65" i="8"/>
  <c r="U64" i="8"/>
  <c r="T64" i="8"/>
  <c r="S64" i="8"/>
  <c r="R64" i="8"/>
  <c r="Q64" i="8"/>
  <c r="U63" i="8"/>
  <c r="T63" i="8"/>
  <c r="S63" i="8"/>
  <c r="R63" i="8"/>
  <c r="Q63" i="8"/>
  <c r="U62" i="8"/>
  <c r="T62" i="8"/>
  <c r="S62" i="8"/>
  <c r="R62" i="8"/>
  <c r="Q62" i="8"/>
  <c r="U61" i="8"/>
  <c r="T61" i="8"/>
  <c r="S61" i="8"/>
  <c r="R61" i="8"/>
  <c r="Q61" i="8"/>
  <c r="U60" i="8"/>
  <c r="T60" i="8"/>
  <c r="S60" i="8"/>
  <c r="R60" i="8"/>
  <c r="Q60" i="8"/>
  <c r="B9" i="9" s="1"/>
  <c r="U59" i="8"/>
  <c r="T59" i="8"/>
  <c r="S59" i="8"/>
  <c r="R59" i="8"/>
  <c r="Q59" i="8"/>
  <c r="U58" i="8"/>
  <c r="T58" i="8"/>
  <c r="S58" i="8"/>
  <c r="R58" i="8"/>
  <c r="Q58" i="8"/>
  <c r="U57" i="8"/>
  <c r="T57" i="8"/>
  <c r="S57" i="8"/>
  <c r="R57" i="8"/>
  <c r="Q57" i="8"/>
  <c r="B6" i="9" s="1"/>
  <c r="U56" i="8"/>
  <c r="T56" i="8"/>
  <c r="S56" i="8"/>
  <c r="R56" i="8"/>
  <c r="Q56" i="8"/>
  <c r="U55" i="8"/>
  <c r="T55" i="8"/>
  <c r="S55" i="8"/>
  <c r="R55" i="8"/>
  <c r="Q55" i="8"/>
  <c r="B4" i="9" s="1"/>
  <c r="U54" i="8"/>
  <c r="T54" i="8"/>
  <c r="S54" i="8"/>
  <c r="R54" i="8"/>
  <c r="Q54" i="8"/>
  <c r="U132" i="8"/>
  <c r="T132" i="8"/>
  <c r="S132" i="8"/>
  <c r="R132" i="8"/>
  <c r="Q132" i="8"/>
  <c r="U131" i="8"/>
  <c r="T131" i="8"/>
  <c r="S131" i="8"/>
  <c r="R131" i="8"/>
  <c r="Q131" i="8"/>
  <c r="U130" i="8"/>
  <c r="T130" i="8"/>
  <c r="S130" i="8"/>
  <c r="R130" i="8"/>
  <c r="Q130" i="8"/>
  <c r="U129" i="8"/>
  <c r="T129" i="8"/>
  <c r="S129" i="8"/>
  <c r="R129" i="8"/>
  <c r="Q129" i="8"/>
  <c r="K14" i="9" s="1"/>
  <c r="U128" i="8"/>
  <c r="T128" i="8"/>
  <c r="S128" i="8"/>
  <c r="R128" i="8"/>
  <c r="Q128" i="8"/>
  <c r="U127" i="8"/>
  <c r="T127" i="8"/>
  <c r="S127" i="8"/>
  <c r="R127" i="8"/>
  <c r="Q127" i="8"/>
  <c r="U126" i="8"/>
  <c r="T126" i="8"/>
  <c r="S126" i="8"/>
  <c r="R126" i="8"/>
  <c r="Q126" i="8"/>
  <c r="K11" i="9" s="1"/>
  <c r="U125" i="8"/>
  <c r="T125" i="8"/>
  <c r="S125" i="8"/>
  <c r="R125" i="8"/>
  <c r="Q125" i="8"/>
  <c r="U124" i="8"/>
  <c r="T124" i="8"/>
  <c r="S124" i="8"/>
  <c r="R124" i="8"/>
  <c r="Q124" i="8"/>
  <c r="K9" i="9" s="1"/>
  <c r="U123" i="8"/>
  <c r="T123" i="8"/>
  <c r="S123" i="8"/>
  <c r="R123" i="8"/>
  <c r="Q123" i="8"/>
  <c r="U122" i="8"/>
  <c r="T122" i="8"/>
  <c r="S122" i="8"/>
  <c r="R122" i="8"/>
  <c r="Q122" i="8"/>
  <c r="U121" i="8"/>
  <c r="T121" i="8"/>
  <c r="S121" i="8"/>
  <c r="R121" i="8"/>
  <c r="Q121" i="8"/>
  <c r="U120" i="8"/>
  <c r="T120" i="8"/>
  <c r="S120" i="8"/>
  <c r="R120" i="8"/>
  <c r="Q120" i="8"/>
  <c r="U119" i="8"/>
  <c r="T119" i="8"/>
  <c r="S119" i="8"/>
  <c r="R119" i="8"/>
  <c r="Q119" i="8"/>
  <c r="K4" i="9" s="1"/>
  <c r="U118" i="8"/>
  <c r="T118" i="8"/>
  <c r="S118" i="8"/>
  <c r="R118" i="8"/>
  <c r="Q118" i="8"/>
  <c r="U214" i="8"/>
  <c r="T214" i="8"/>
  <c r="S214" i="8"/>
  <c r="R214" i="8"/>
  <c r="Q214" i="8"/>
  <c r="U213" i="8"/>
  <c r="T213" i="8"/>
  <c r="S213" i="8"/>
  <c r="R213" i="8"/>
  <c r="Q213" i="8"/>
  <c r="U212" i="8"/>
  <c r="T212" i="8"/>
  <c r="S212" i="8"/>
  <c r="R212" i="8"/>
  <c r="Q212" i="8"/>
  <c r="U211" i="8"/>
  <c r="T211" i="8"/>
  <c r="S211" i="8"/>
  <c r="R211" i="8"/>
  <c r="Q211" i="8"/>
  <c r="N14" i="9" s="1"/>
  <c r="U210" i="8"/>
  <c r="T210" i="8"/>
  <c r="S210" i="8"/>
  <c r="R210" i="8"/>
  <c r="Q210" i="8"/>
  <c r="U209" i="8"/>
  <c r="T209" i="8"/>
  <c r="S209" i="8"/>
  <c r="R209" i="8"/>
  <c r="Q209" i="8"/>
  <c r="N12" i="9" s="1"/>
  <c r="U208" i="8"/>
  <c r="T208" i="8"/>
  <c r="S208" i="8"/>
  <c r="R208" i="8"/>
  <c r="Q208" i="8"/>
  <c r="U207" i="8"/>
  <c r="T207" i="8"/>
  <c r="S207" i="8"/>
  <c r="R207" i="8"/>
  <c r="Q207" i="8"/>
  <c r="U206" i="8"/>
  <c r="T206" i="8"/>
  <c r="S206" i="8"/>
  <c r="R206" i="8"/>
  <c r="Q206" i="8"/>
  <c r="N9" i="9" s="1"/>
  <c r="U205" i="8"/>
  <c r="T205" i="8"/>
  <c r="S205" i="8"/>
  <c r="R205" i="8"/>
  <c r="Q205" i="8"/>
  <c r="N8" i="9" s="1"/>
  <c r="U204" i="8"/>
  <c r="T204" i="8"/>
  <c r="S204" i="8"/>
  <c r="R204" i="8"/>
  <c r="Q204" i="8"/>
  <c r="U203" i="8"/>
  <c r="T203" i="8"/>
  <c r="S203" i="8"/>
  <c r="R203" i="8"/>
  <c r="Q203" i="8"/>
  <c r="U202" i="8"/>
  <c r="T202" i="8"/>
  <c r="S202" i="8"/>
  <c r="R202" i="8"/>
  <c r="Q202" i="8"/>
  <c r="U201" i="8"/>
  <c r="T201" i="8"/>
  <c r="S201" i="8"/>
  <c r="R201" i="8"/>
  <c r="Q201" i="8"/>
  <c r="N4" i="9" s="1"/>
  <c r="U200" i="8"/>
  <c r="T200" i="8"/>
  <c r="S200" i="8"/>
  <c r="R200" i="8"/>
  <c r="Q200" i="8"/>
  <c r="N3" i="9" s="1"/>
  <c r="U265" i="8"/>
  <c r="T265" i="8"/>
  <c r="S265" i="8"/>
  <c r="R265" i="8"/>
  <c r="Q265" i="8"/>
  <c r="U264" i="8"/>
  <c r="T264" i="8"/>
  <c r="S264" i="8"/>
  <c r="R264" i="8"/>
  <c r="Q264" i="8"/>
  <c r="U263" i="8"/>
  <c r="T263" i="8"/>
  <c r="S263" i="8"/>
  <c r="R263" i="8"/>
  <c r="Q263" i="8"/>
  <c r="U262" i="8"/>
  <c r="T262" i="8"/>
  <c r="S262" i="8"/>
  <c r="R262" i="8"/>
  <c r="Q262" i="8"/>
  <c r="H14" i="9" s="1"/>
  <c r="U261" i="8"/>
  <c r="T261" i="8"/>
  <c r="S261" i="8"/>
  <c r="R261" i="8"/>
  <c r="Q261" i="8"/>
  <c r="U260" i="8"/>
  <c r="T260" i="8"/>
  <c r="S260" i="8"/>
  <c r="R260" i="8"/>
  <c r="Q260" i="8"/>
  <c r="U259" i="8"/>
  <c r="T259" i="8"/>
  <c r="S259" i="8"/>
  <c r="R259" i="8"/>
  <c r="Q259" i="8"/>
  <c r="H11" i="9" s="1"/>
  <c r="U258" i="8"/>
  <c r="T258" i="8"/>
  <c r="S258" i="8"/>
  <c r="R258" i="8"/>
  <c r="Q258" i="8"/>
  <c r="U257" i="8"/>
  <c r="T257" i="8"/>
  <c r="S257" i="8"/>
  <c r="R257" i="8"/>
  <c r="Q257" i="8"/>
  <c r="H9" i="9" s="1"/>
  <c r="U256" i="8"/>
  <c r="T256" i="8"/>
  <c r="S256" i="8"/>
  <c r="R256" i="8"/>
  <c r="Q256" i="8"/>
  <c r="U255" i="8"/>
  <c r="T255" i="8"/>
  <c r="S255" i="8"/>
  <c r="R255" i="8"/>
  <c r="Q255" i="8"/>
  <c r="U254" i="8"/>
  <c r="T254" i="8"/>
  <c r="S254" i="8"/>
  <c r="R254" i="8"/>
  <c r="Q254" i="8"/>
  <c r="U253" i="8"/>
  <c r="T253" i="8"/>
  <c r="S253" i="8"/>
  <c r="R253" i="8"/>
  <c r="Q253" i="8"/>
  <c r="U252" i="8"/>
  <c r="T252" i="8"/>
  <c r="S252" i="8"/>
  <c r="R252" i="8"/>
  <c r="Q252" i="8"/>
  <c r="H4" i="9" s="1"/>
  <c r="U251" i="8"/>
  <c r="T251" i="8"/>
  <c r="S251" i="8"/>
  <c r="R251" i="8"/>
  <c r="Q251" i="8"/>
  <c r="U327" i="8"/>
  <c r="T327" i="8"/>
  <c r="S327" i="8"/>
  <c r="R327" i="8"/>
  <c r="Q327" i="8"/>
  <c r="U326" i="8"/>
  <c r="T326" i="8"/>
  <c r="S326" i="8"/>
  <c r="R326" i="8"/>
  <c r="Q326" i="8"/>
  <c r="U325" i="8"/>
  <c r="T325" i="8"/>
  <c r="S325" i="8"/>
  <c r="R325" i="8"/>
  <c r="Q325" i="8"/>
  <c r="U324" i="8"/>
  <c r="T324" i="8"/>
  <c r="S324" i="8"/>
  <c r="R324" i="8"/>
  <c r="Q324" i="8"/>
  <c r="E14" i="9" s="1"/>
  <c r="U323" i="8"/>
  <c r="T323" i="8"/>
  <c r="S323" i="8"/>
  <c r="R323" i="8"/>
  <c r="Q323" i="8"/>
  <c r="U322" i="8"/>
  <c r="T322" i="8"/>
  <c r="S322" i="8"/>
  <c r="R322" i="8"/>
  <c r="Q322" i="8"/>
  <c r="U321" i="8"/>
  <c r="T321" i="8"/>
  <c r="S321" i="8"/>
  <c r="R321" i="8"/>
  <c r="Q321" i="8"/>
  <c r="E11" i="9" s="1"/>
  <c r="U320" i="8"/>
  <c r="T320" i="8"/>
  <c r="S320" i="8"/>
  <c r="R320" i="8"/>
  <c r="Q320" i="8"/>
  <c r="U319" i="8"/>
  <c r="T319" i="8"/>
  <c r="S319" i="8"/>
  <c r="R319" i="8"/>
  <c r="Q319" i="8"/>
  <c r="E9" i="9" s="1"/>
  <c r="U318" i="8"/>
  <c r="T318" i="8"/>
  <c r="S318" i="8"/>
  <c r="R318" i="8"/>
  <c r="Q318" i="8"/>
  <c r="U317" i="8"/>
  <c r="T317" i="8"/>
  <c r="S317" i="8"/>
  <c r="R317" i="8"/>
  <c r="Q317" i="8"/>
  <c r="U316" i="8"/>
  <c r="T316" i="8"/>
  <c r="S316" i="8"/>
  <c r="R316" i="8"/>
  <c r="Q316" i="8"/>
  <c r="U315" i="8"/>
  <c r="T315" i="8"/>
  <c r="S315" i="8"/>
  <c r="R315" i="8"/>
  <c r="Q315" i="8"/>
  <c r="U314" i="8"/>
  <c r="T314" i="8"/>
  <c r="S314" i="8"/>
  <c r="R314" i="8"/>
  <c r="Q314" i="8"/>
  <c r="E4" i="9" s="1"/>
  <c r="U313" i="8"/>
  <c r="T313" i="8"/>
  <c r="S313" i="8"/>
  <c r="R313" i="8"/>
  <c r="Q313" i="8"/>
  <c r="U342" i="8"/>
  <c r="T342" i="8"/>
  <c r="S342" i="8"/>
  <c r="R342" i="8"/>
  <c r="Q342" i="8"/>
  <c r="U341" i="8"/>
  <c r="T341" i="8"/>
  <c r="S341" i="8"/>
  <c r="R341" i="8"/>
  <c r="Q341" i="8"/>
  <c r="U340" i="8"/>
  <c r="T340" i="8"/>
  <c r="S340" i="8"/>
  <c r="R340" i="8"/>
  <c r="Q340" i="8"/>
  <c r="Q15" i="9" s="1"/>
  <c r="U339" i="8"/>
  <c r="T339" i="8"/>
  <c r="S339" i="8"/>
  <c r="R339" i="8"/>
  <c r="Q339" i="8"/>
  <c r="Q14" i="9" s="1"/>
  <c r="U338" i="8"/>
  <c r="T338" i="8"/>
  <c r="S338" i="8"/>
  <c r="R338" i="8"/>
  <c r="Q338" i="8"/>
  <c r="U337" i="8"/>
  <c r="T337" i="8"/>
  <c r="S337" i="8"/>
  <c r="R337" i="8"/>
  <c r="Q337" i="8"/>
  <c r="U336" i="8"/>
  <c r="T336" i="8"/>
  <c r="S336" i="8"/>
  <c r="R336" i="8"/>
  <c r="Q336" i="8"/>
  <c r="U335" i="8"/>
  <c r="T335" i="8"/>
  <c r="S335" i="8"/>
  <c r="R335" i="8"/>
  <c r="Q335" i="8"/>
  <c r="Q10" i="9" s="1"/>
  <c r="U334" i="8"/>
  <c r="T334" i="8"/>
  <c r="S334" i="8"/>
  <c r="R334" i="8"/>
  <c r="Q334" i="8"/>
  <c r="U333" i="8"/>
  <c r="T333" i="8"/>
  <c r="S333" i="8"/>
  <c r="R333" i="8"/>
  <c r="Q333" i="8"/>
  <c r="U332" i="8"/>
  <c r="T332" i="8"/>
  <c r="S332" i="8"/>
  <c r="R332" i="8"/>
  <c r="Q332" i="8"/>
  <c r="U331" i="8"/>
  <c r="T331" i="8"/>
  <c r="S331" i="8"/>
  <c r="R331" i="8"/>
  <c r="Q331" i="8"/>
  <c r="U330" i="8"/>
  <c r="T330" i="8"/>
  <c r="S330" i="8"/>
  <c r="R330" i="8"/>
  <c r="Q330" i="8"/>
  <c r="U329" i="8"/>
  <c r="T329" i="8"/>
  <c r="S329" i="8"/>
  <c r="R329" i="8"/>
  <c r="Q329" i="8"/>
  <c r="U328" i="8"/>
  <c r="T328" i="8"/>
  <c r="S328" i="8"/>
  <c r="Q328" i="8"/>
  <c r="H328" i="8"/>
  <c r="Q8" i="9"/>
  <c r="Q9" i="9"/>
  <c r="Q11" i="9"/>
  <c r="Q12" i="9"/>
  <c r="Q13" i="9"/>
  <c r="Q16" i="9"/>
  <c r="Q17" i="9"/>
  <c r="N5" i="9"/>
  <c r="N6" i="9"/>
  <c r="N7" i="9"/>
  <c r="N10" i="9"/>
  <c r="N11" i="9"/>
  <c r="N13" i="9"/>
  <c r="N15" i="9"/>
  <c r="N16" i="9"/>
  <c r="N17" i="9"/>
  <c r="K5" i="9"/>
  <c r="K6" i="9"/>
  <c r="K7" i="9"/>
  <c r="K8" i="9"/>
  <c r="K10" i="9"/>
  <c r="K12" i="9"/>
  <c r="K13" i="9"/>
  <c r="K15" i="9"/>
  <c r="K16" i="9"/>
  <c r="K17" i="9"/>
  <c r="Q3" i="9"/>
  <c r="K3" i="9"/>
  <c r="H5" i="9"/>
  <c r="H6" i="9"/>
  <c r="H7" i="9"/>
  <c r="H8" i="9"/>
  <c r="H10" i="9"/>
  <c r="H12" i="9"/>
  <c r="H13" i="9"/>
  <c r="H15" i="9"/>
  <c r="H16" i="9"/>
  <c r="H17" i="9"/>
  <c r="H3" i="9"/>
  <c r="E5" i="9"/>
  <c r="E6" i="9"/>
  <c r="E7" i="9"/>
  <c r="E8" i="9"/>
  <c r="E10" i="9"/>
  <c r="E12" i="9"/>
  <c r="E13" i="9"/>
  <c r="E15" i="9"/>
  <c r="E16" i="9"/>
  <c r="E17" i="9"/>
  <c r="E3" i="9"/>
  <c r="B5" i="9"/>
  <c r="B7" i="9"/>
  <c r="B8" i="9"/>
  <c r="B10" i="9"/>
  <c r="B11" i="9"/>
  <c r="B12" i="9"/>
  <c r="B13" i="9"/>
  <c r="B14" i="9"/>
  <c r="B16" i="9"/>
  <c r="B17" i="9"/>
  <c r="B3" i="9"/>
  <c r="P118" i="8" l="1"/>
  <c r="N256" i="8"/>
  <c r="O256" i="8"/>
  <c r="N318" i="8"/>
  <c r="G313" i="8"/>
  <c r="G318" i="8"/>
  <c r="G251" i="8"/>
  <c r="G256" i="8"/>
  <c r="G200" i="8"/>
  <c r="G205" i="8"/>
  <c r="G118" i="8"/>
  <c r="G123" i="8"/>
  <c r="G54" i="8"/>
  <c r="G59" i="8"/>
  <c r="K319" i="8"/>
  <c r="N319" i="8"/>
  <c r="O319" i="8"/>
  <c r="P319" i="8"/>
  <c r="K320" i="8"/>
  <c r="N320" i="8"/>
  <c r="O320" i="8"/>
  <c r="P320" i="8"/>
  <c r="K321" i="8"/>
  <c r="N321" i="8"/>
  <c r="O321" i="8"/>
  <c r="P321" i="8"/>
  <c r="K322" i="8"/>
  <c r="N322" i="8"/>
  <c r="O322" i="8"/>
  <c r="P322" i="8"/>
  <c r="J322" i="8"/>
  <c r="J321" i="8"/>
  <c r="J320" i="8"/>
  <c r="J319" i="8"/>
  <c r="N262" i="8"/>
  <c r="K257" i="8"/>
  <c r="K256" i="8" s="1"/>
  <c r="N257" i="8"/>
  <c r="O257" i="8"/>
  <c r="P257" i="8"/>
  <c r="K258" i="8"/>
  <c r="N258" i="8"/>
  <c r="O258" i="8"/>
  <c r="P258" i="8"/>
  <c r="K259" i="8"/>
  <c r="N259" i="8"/>
  <c r="O259" i="8"/>
  <c r="P259" i="8"/>
  <c r="K260" i="8"/>
  <c r="N260" i="8"/>
  <c r="O260" i="8"/>
  <c r="P260" i="8"/>
  <c r="J260" i="8"/>
  <c r="J259" i="8"/>
  <c r="J258" i="8"/>
  <c r="J257" i="8"/>
  <c r="J256" i="8" s="1"/>
  <c r="K206" i="8"/>
  <c r="N206" i="8"/>
  <c r="N205" i="8" s="1"/>
  <c r="O206" i="8"/>
  <c r="O205" i="8" s="1"/>
  <c r="P206" i="8"/>
  <c r="P205" i="8" s="1"/>
  <c r="K207" i="8"/>
  <c r="N207" i="8"/>
  <c r="O207" i="8"/>
  <c r="P207" i="8"/>
  <c r="K208" i="8"/>
  <c r="N208" i="8"/>
  <c r="O208" i="8"/>
  <c r="P208" i="8"/>
  <c r="K209" i="8"/>
  <c r="N209" i="8"/>
  <c r="O209" i="8"/>
  <c r="P209" i="8"/>
  <c r="J209" i="8"/>
  <c r="J208" i="8"/>
  <c r="J207" i="8"/>
  <c r="J206" i="8"/>
  <c r="K124" i="8"/>
  <c r="N124" i="8"/>
  <c r="O124" i="8"/>
  <c r="O123" i="8" s="1"/>
  <c r="P124" i="8"/>
  <c r="K125" i="8"/>
  <c r="N125" i="8"/>
  <c r="O125" i="8"/>
  <c r="P125" i="8"/>
  <c r="K126" i="8"/>
  <c r="N126" i="8"/>
  <c r="O126" i="8"/>
  <c r="P126" i="8"/>
  <c r="K127" i="8"/>
  <c r="N127" i="8"/>
  <c r="O127" i="8"/>
  <c r="P127" i="8"/>
  <c r="J127" i="8"/>
  <c r="J126" i="8"/>
  <c r="J125" i="8"/>
  <c r="J124" i="8"/>
  <c r="K60" i="8"/>
  <c r="N60" i="8"/>
  <c r="N59" i="8" s="1"/>
  <c r="O60" i="8"/>
  <c r="P60" i="8"/>
  <c r="K61" i="8"/>
  <c r="N61" i="8"/>
  <c r="O61" i="8"/>
  <c r="O335" i="8" s="1"/>
  <c r="P61" i="8"/>
  <c r="K62" i="8"/>
  <c r="L62" i="8"/>
  <c r="M62" i="8"/>
  <c r="N62" i="8"/>
  <c r="O62" i="8"/>
  <c r="P62" i="8"/>
  <c r="K63" i="8"/>
  <c r="N63" i="8"/>
  <c r="O63" i="8"/>
  <c r="P63" i="8"/>
  <c r="J63" i="8"/>
  <c r="J337" i="8" s="1"/>
  <c r="J62" i="8"/>
  <c r="J336" i="8" s="1"/>
  <c r="J61" i="8"/>
  <c r="J60" i="8"/>
  <c r="K55" i="8"/>
  <c r="N55" i="8"/>
  <c r="O55" i="8"/>
  <c r="P55" i="8"/>
  <c r="K56" i="8"/>
  <c r="K330" i="8" s="1"/>
  <c r="N56" i="8"/>
  <c r="O56" i="8"/>
  <c r="P56" i="8"/>
  <c r="J56" i="8"/>
  <c r="J54" i="8" s="1"/>
  <c r="J55" i="8"/>
  <c r="K314" i="8"/>
  <c r="N314" i="8"/>
  <c r="N324" i="8" s="1"/>
  <c r="O314" i="8"/>
  <c r="O324" i="8" s="1"/>
  <c r="P314" i="8"/>
  <c r="K315" i="8"/>
  <c r="N315" i="8"/>
  <c r="O315" i="8"/>
  <c r="O325" i="8" s="1"/>
  <c r="P315" i="8"/>
  <c r="K316" i="8"/>
  <c r="N316" i="8"/>
  <c r="N326" i="8" s="1"/>
  <c r="O316" i="8"/>
  <c r="O326" i="8" s="1"/>
  <c r="P316" i="8"/>
  <c r="K317" i="8"/>
  <c r="N317" i="8"/>
  <c r="O317" i="8"/>
  <c r="O327" i="8" s="1"/>
  <c r="P317" i="8"/>
  <c r="J317" i="8"/>
  <c r="J316" i="8"/>
  <c r="J315" i="8"/>
  <c r="J314" i="8"/>
  <c r="K252" i="8"/>
  <c r="N252" i="8"/>
  <c r="N251" i="8" s="1"/>
  <c r="O252" i="8"/>
  <c r="O262" i="8" s="1"/>
  <c r="P252" i="8"/>
  <c r="P251" i="8" s="1"/>
  <c r="K253" i="8"/>
  <c r="N253" i="8"/>
  <c r="O253" i="8"/>
  <c r="O263" i="8" s="1"/>
  <c r="P253" i="8"/>
  <c r="K254" i="8"/>
  <c r="N254" i="8"/>
  <c r="O254" i="8"/>
  <c r="O264" i="8" s="1"/>
  <c r="P254" i="8"/>
  <c r="K255" i="8"/>
  <c r="N255" i="8"/>
  <c r="O255" i="8"/>
  <c r="O265" i="8" s="1"/>
  <c r="P255" i="8"/>
  <c r="J255" i="8"/>
  <c r="J254" i="8"/>
  <c r="J253" i="8"/>
  <c r="J263" i="8" s="1"/>
  <c r="J252" i="8"/>
  <c r="K201" i="8"/>
  <c r="N201" i="8"/>
  <c r="O201" i="8"/>
  <c r="O211" i="8" s="1"/>
  <c r="P201" i="8"/>
  <c r="K202" i="8"/>
  <c r="N202" i="8"/>
  <c r="O202" i="8"/>
  <c r="O212" i="8" s="1"/>
  <c r="P202" i="8"/>
  <c r="K203" i="8"/>
  <c r="N203" i="8"/>
  <c r="O203" i="8"/>
  <c r="O213" i="8" s="1"/>
  <c r="P203" i="8"/>
  <c r="K204" i="8"/>
  <c r="N204" i="8"/>
  <c r="O204" i="8"/>
  <c r="O214" i="8" s="1"/>
  <c r="P204" i="8"/>
  <c r="J204" i="8"/>
  <c r="J203" i="8"/>
  <c r="J202" i="8"/>
  <c r="J200" i="8" s="1"/>
  <c r="J201" i="8"/>
  <c r="K119" i="8"/>
  <c r="K129" i="8" s="1"/>
  <c r="N119" i="8"/>
  <c r="N129" i="8" s="1"/>
  <c r="O119" i="8"/>
  <c r="P119" i="8"/>
  <c r="K120" i="8"/>
  <c r="K130" i="8" s="1"/>
  <c r="N120" i="8"/>
  <c r="O120" i="8"/>
  <c r="P120" i="8"/>
  <c r="K121" i="8"/>
  <c r="K131" i="8" s="1"/>
  <c r="N121" i="8"/>
  <c r="O121" i="8"/>
  <c r="P121" i="8"/>
  <c r="K122" i="8"/>
  <c r="K132" i="8" s="1"/>
  <c r="N122" i="8"/>
  <c r="O122" i="8"/>
  <c r="O132" i="8" s="1"/>
  <c r="P122" i="8"/>
  <c r="J122" i="8"/>
  <c r="J132" i="8" s="1"/>
  <c r="J121" i="8"/>
  <c r="J120" i="8"/>
  <c r="J119" i="8"/>
  <c r="K57" i="8"/>
  <c r="N57" i="8"/>
  <c r="N331" i="8" s="1"/>
  <c r="O57" i="8"/>
  <c r="P57" i="8"/>
  <c r="K58" i="8"/>
  <c r="N58" i="8"/>
  <c r="N332" i="8" s="1"/>
  <c r="O58" i="8"/>
  <c r="P58" i="8"/>
  <c r="J58" i="8"/>
  <c r="J57" i="8"/>
  <c r="J331" i="8" s="1"/>
  <c r="M312" i="8"/>
  <c r="L312" i="8"/>
  <c r="M311" i="8"/>
  <c r="L311" i="8"/>
  <c r="M310" i="8"/>
  <c r="L310" i="8"/>
  <c r="M309" i="8"/>
  <c r="L309" i="8"/>
  <c r="M308" i="8"/>
  <c r="L308" i="8"/>
  <c r="M307" i="8"/>
  <c r="L307" i="8"/>
  <c r="M306" i="8"/>
  <c r="L306" i="8"/>
  <c r="M305" i="8"/>
  <c r="L305" i="8"/>
  <c r="M304" i="8"/>
  <c r="L304" i="8"/>
  <c r="M303" i="8"/>
  <c r="L303" i="8"/>
  <c r="M302" i="8"/>
  <c r="L302" i="8"/>
  <c r="M301" i="8"/>
  <c r="L301" i="8"/>
  <c r="M300" i="8"/>
  <c r="L300" i="8"/>
  <c r="M299" i="8"/>
  <c r="L299" i="8"/>
  <c r="M298" i="8"/>
  <c r="L298" i="8"/>
  <c r="M297" i="8"/>
  <c r="L297" i="8"/>
  <c r="M296" i="8"/>
  <c r="L296" i="8"/>
  <c r="M295" i="8"/>
  <c r="L295" i="8"/>
  <c r="M294" i="8"/>
  <c r="L294" i="8"/>
  <c r="M293" i="8"/>
  <c r="L293" i="8"/>
  <c r="M292" i="8"/>
  <c r="L292" i="8"/>
  <c r="M291" i="8"/>
  <c r="L291" i="8"/>
  <c r="M290" i="8"/>
  <c r="L290" i="8"/>
  <c r="M289" i="8"/>
  <c r="L289" i="8"/>
  <c r="M288" i="8"/>
  <c r="L288" i="8"/>
  <c r="M287" i="8"/>
  <c r="L287" i="8"/>
  <c r="M286" i="8"/>
  <c r="L286" i="8"/>
  <c r="M285" i="8"/>
  <c r="L285" i="8"/>
  <c r="M284" i="8"/>
  <c r="L284" i="8"/>
  <c r="M283" i="8"/>
  <c r="L283" i="8"/>
  <c r="M282" i="8"/>
  <c r="L282" i="8"/>
  <c r="M281" i="8"/>
  <c r="L281" i="8"/>
  <c r="M280" i="8"/>
  <c r="L280" i="8"/>
  <c r="M279" i="8"/>
  <c r="L279" i="8"/>
  <c r="M278" i="8"/>
  <c r="L278" i="8"/>
  <c r="M277" i="8"/>
  <c r="L277" i="8"/>
  <c r="M276" i="8"/>
  <c r="L276" i="8"/>
  <c r="M275" i="8"/>
  <c r="L275" i="8"/>
  <c r="M274" i="8"/>
  <c r="L274" i="8"/>
  <c r="M273" i="8"/>
  <c r="L273" i="8"/>
  <c r="M272" i="8"/>
  <c r="L272" i="8"/>
  <c r="M271" i="8"/>
  <c r="L271" i="8"/>
  <c r="M270" i="8"/>
  <c r="L270" i="8"/>
  <c r="M269" i="8"/>
  <c r="L269" i="8"/>
  <c r="M268" i="8"/>
  <c r="L268" i="8"/>
  <c r="M267" i="8"/>
  <c r="L267" i="8"/>
  <c r="M266" i="8"/>
  <c r="L266" i="8"/>
  <c r="M250" i="8"/>
  <c r="L250" i="8"/>
  <c r="M249" i="8"/>
  <c r="L249" i="8"/>
  <c r="M248" i="8"/>
  <c r="L248" i="8"/>
  <c r="M247" i="8"/>
  <c r="L247" i="8"/>
  <c r="M246" i="8"/>
  <c r="L246" i="8"/>
  <c r="M245" i="8"/>
  <c r="L245" i="8"/>
  <c r="M244" i="8"/>
  <c r="L244" i="8"/>
  <c r="M243" i="8"/>
  <c r="L243" i="8"/>
  <c r="M242" i="8"/>
  <c r="L242" i="8"/>
  <c r="M241" i="8"/>
  <c r="L241" i="8"/>
  <c r="M240" i="8"/>
  <c r="L240" i="8"/>
  <c r="M239" i="8"/>
  <c r="L239" i="8"/>
  <c r="M238" i="8"/>
  <c r="L238" i="8"/>
  <c r="M237" i="8"/>
  <c r="L237" i="8"/>
  <c r="M236" i="8"/>
  <c r="L236" i="8"/>
  <c r="M235" i="8"/>
  <c r="L235" i="8"/>
  <c r="M234" i="8"/>
  <c r="L234" i="8"/>
  <c r="M233" i="8"/>
  <c r="L233" i="8"/>
  <c r="M232" i="8"/>
  <c r="L232" i="8"/>
  <c r="M231" i="8"/>
  <c r="L231" i="8"/>
  <c r="M230" i="8"/>
  <c r="L230" i="8"/>
  <c r="M229" i="8"/>
  <c r="L229" i="8"/>
  <c r="M228" i="8"/>
  <c r="L228" i="8"/>
  <c r="M227" i="8"/>
  <c r="L227" i="8"/>
  <c r="M226" i="8"/>
  <c r="L226" i="8"/>
  <c r="M225" i="8"/>
  <c r="L225" i="8"/>
  <c r="M224" i="8"/>
  <c r="L224" i="8"/>
  <c r="L255" i="8" s="1"/>
  <c r="M223" i="8"/>
  <c r="L223" i="8"/>
  <c r="M222" i="8"/>
  <c r="L222" i="8"/>
  <c r="M221" i="8"/>
  <c r="L221" i="8"/>
  <c r="M220" i="8"/>
  <c r="L220" i="8"/>
  <c r="M219" i="8"/>
  <c r="L219" i="8"/>
  <c r="M218" i="8"/>
  <c r="L218" i="8"/>
  <c r="M217" i="8"/>
  <c r="L217" i="8"/>
  <c r="M216" i="8"/>
  <c r="L216" i="8"/>
  <c r="M215" i="8"/>
  <c r="L215" i="8"/>
  <c r="M199" i="8"/>
  <c r="L199" i="8"/>
  <c r="M198" i="8"/>
  <c r="L198" i="8"/>
  <c r="M197" i="8"/>
  <c r="L197" i="8"/>
  <c r="M196" i="8"/>
  <c r="L196" i="8"/>
  <c r="M195" i="8"/>
  <c r="L195" i="8"/>
  <c r="M194" i="8"/>
  <c r="L194" i="8"/>
  <c r="M193" i="8"/>
  <c r="L193" i="8"/>
  <c r="M192" i="8"/>
  <c r="L192" i="8"/>
  <c r="M191" i="8"/>
  <c r="L191" i="8"/>
  <c r="M190" i="8"/>
  <c r="L190" i="8"/>
  <c r="M189" i="8"/>
  <c r="L189" i="8"/>
  <c r="M188" i="8"/>
  <c r="L188" i="8"/>
  <c r="M187" i="8"/>
  <c r="L187" i="8"/>
  <c r="M186" i="8"/>
  <c r="L186" i="8"/>
  <c r="M185" i="8"/>
  <c r="L185" i="8"/>
  <c r="M184" i="8"/>
  <c r="M208" i="8" s="1"/>
  <c r="L184" i="8"/>
  <c r="L208" i="8" s="1"/>
  <c r="M183" i="8"/>
  <c r="L183" i="8"/>
  <c r="M182" i="8"/>
  <c r="L182" i="8"/>
  <c r="M181" i="8"/>
  <c r="L181" i="8"/>
  <c r="M180" i="8"/>
  <c r="L180" i="8"/>
  <c r="M179" i="8"/>
  <c r="L179" i="8"/>
  <c r="M178" i="8"/>
  <c r="L178" i="8"/>
  <c r="M177" i="8"/>
  <c r="L177" i="8"/>
  <c r="M176" i="8"/>
  <c r="L176" i="8"/>
  <c r="M175" i="8"/>
  <c r="L175" i="8"/>
  <c r="M174" i="8"/>
  <c r="L174" i="8"/>
  <c r="M173" i="8"/>
  <c r="L173" i="8"/>
  <c r="M172" i="8"/>
  <c r="L172" i="8"/>
  <c r="M171" i="8"/>
  <c r="L171" i="8"/>
  <c r="M170" i="8"/>
  <c r="M209" i="8" s="1"/>
  <c r="L170" i="8"/>
  <c r="L209" i="8" s="1"/>
  <c r="M169" i="8"/>
  <c r="L169" i="8"/>
  <c r="M168" i="8"/>
  <c r="L168" i="8"/>
  <c r="M167" i="8"/>
  <c r="L167" i="8"/>
  <c r="M166" i="8"/>
  <c r="L166" i="8"/>
  <c r="M165" i="8"/>
  <c r="L165" i="8"/>
  <c r="M164" i="8"/>
  <c r="L164" i="8"/>
  <c r="M163" i="8"/>
  <c r="L163" i="8"/>
  <c r="M162" i="8"/>
  <c r="L162" i="8"/>
  <c r="M161" i="8"/>
  <c r="L161" i="8"/>
  <c r="M160" i="8"/>
  <c r="L160" i="8"/>
  <c r="M159" i="8"/>
  <c r="L159" i="8"/>
  <c r="M158" i="8"/>
  <c r="L158" i="8"/>
  <c r="M157" i="8"/>
  <c r="L157" i="8"/>
  <c r="M156" i="8"/>
  <c r="L156" i="8"/>
  <c r="M155" i="8"/>
  <c r="L155" i="8"/>
  <c r="M154" i="8"/>
  <c r="L154" i="8"/>
  <c r="M153" i="8"/>
  <c r="L153" i="8"/>
  <c r="M152" i="8"/>
  <c r="L152" i="8"/>
  <c r="M151" i="8"/>
  <c r="L151" i="8"/>
  <c r="M150" i="8"/>
  <c r="L150" i="8"/>
  <c r="M149" i="8"/>
  <c r="L149" i="8"/>
  <c r="M148" i="8"/>
  <c r="L148" i="8"/>
  <c r="M147" i="8"/>
  <c r="L147" i="8"/>
  <c r="M146" i="8"/>
  <c r="L146" i="8"/>
  <c r="M145" i="8"/>
  <c r="L145" i="8"/>
  <c r="M144" i="8"/>
  <c r="L144" i="8"/>
  <c r="M143" i="8"/>
  <c r="L143" i="8"/>
  <c r="M142" i="8"/>
  <c r="L142" i="8"/>
  <c r="M141" i="8"/>
  <c r="L141" i="8"/>
  <c r="M140" i="8"/>
  <c r="L140" i="8"/>
  <c r="M139" i="8"/>
  <c r="L139" i="8"/>
  <c r="M138" i="8"/>
  <c r="L138" i="8"/>
  <c r="M137" i="8"/>
  <c r="L137" i="8"/>
  <c r="M136" i="8"/>
  <c r="L136" i="8"/>
  <c r="M135" i="8"/>
  <c r="L135" i="8"/>
  <c r="M134" i="8"/>
  <c r="L134" i="8"/>
  <c r="M133" i="8"/>
  <c r="L133" i="8"/>
  <c r="M117" i="8"/>
  <c r="L117" i="8"/>
  <c r="M116" i="8"/>
  <c r="L116" i="8"/>
  <c r="M115" i="8"/>
  <c r="L115" i="8"/>
  <c r="M114" i="8"/>
  <c r="L114" i="8"/>
  <c r="M113" i="8"/>
  <c r="L113" i="8"/>
  <c r="M112" i="8"/>
  <c r="L112" i="8"/>
  <c r="M111" i="8"/>
  <c r="L111" i="8"/>
  <c r="M110" i="8"/>
  <c r="L110" i="8"/>
  <c r="M109" i="8"/>
  <c r="L109" i="8"/>
  <c r="M108" i="8"/>
  <c r="L108" i="8"/>
  <c r="M107" i="8"/>
  <c r="L107" i="8"/>
  <c r="M106" i="8"/>
  <c r="L106" i="8"/>
  <c r="M105" i="8"/>
  <c r="L105" i="8"/>
  <c r="M104" i="8"/>
  <c r="L104" i="8"/>
  <c r="M103" i="8"/>
  <c r="L103" i="8"/>
  <c r="M102" i="8"/>
  <c r="L102" i="8"/>
  <c r="M101" i="8"/>
  <c r="L101" i="8"/>
  <c r="M100" i="8"/>
  <c r="L100" i="8"/>
  <c r="M99" i="8"/>
  <c r="L99" i="8"/>
  <c r="M98" i="8"/>
  <c r="L98" i="8"/>
  <c r="M97" i="8"/>
  <c r="L97" i="8"/>
  <c r="M96" i="8"/>
  <c r="L96" i="8"/>
  <c r="M95" i="8"/>
  <c r="L95" i="8"/>
  <c r="M94" i="8"/>
  <c r="L94" i="8"/>
  <c r="M93" i="8"/>
  <c r="L93" i="8"/>
  <c r="M92" i="8"/>
  <c r="L92" i="8"/>
  <c r="M91" i="8"/>
  <c r="L91" i="8"/>
  <c r="M90" i="8"/>
  <c r="L90" i="8"/>
  <c r="M89" i="8"/>
  <c r="L89" i="8"/>
  <c r="M88" i="8"/>
  <c r="L88" i="8"/>
  <c r="M87" i="8"/>
  <c r="L87" i="8"/>
  <c r="M86" i="8"/>
  <c r="L86" i="8"/>
  <c r="M85" i="8"/>
  <c r="L85" i="8"/>
  <c r="M84" i="8"/>
  <c r="L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M71" i="8"/>
  <c r="L71" i="8"/>
  <c r="M70" i="8"/>
  <c r="L70" i="8"/>
  <c r="M69" i="8"/>
  <c r="L69" i="8"/>
  <c r="M53" i="8"/>
  <c r="L53" i="8"/>
  <c r="M52" i="8"/>
  <c r="L52" i="8"/>
  <c r="M51" i="8"/>
  <c r="L51" i="8"/>
  <c r="M50" i="8"/>
  <c r="L50" i="8"/>
  <c r="M49" i="8"/>
  <c r="L49" i="8"/>
  <c r="M48" i="8"/>
  <c r="L48" i="8"/>
  <c r="M47" i="8"/>
  <c r="L47" i="8"/>
  <c r="M46" i="8"/>
  <c r="L46" i="8"/>
  <c r="M45" i="8"/>
  <c r="L45" i="8"/>
  <c r="M44" i="8"/>
  <c r="L44" i="8"/>
  <c r="M43" i="8"/>
  <c r="L43" i="8"/>
  <c r="M42" i="8"/>
  <c r="L42" i="8"/>
  <c r="M41" i="8"/>
  <c r="L41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30" i="8"/>
  <c r="L30" i="8"/>
  <c r="M29" i="8"/>
  <c r="L29" i="8"/>
  <c r="M28" i="8"/>
  <c r="L28" i="8"/>
  <c r="M27" i="8"/>
  <c r="L27" i="8"/>
  <c r="M26" i="8"/>
  <c r="L26" i="8"/>
  <c r="M25" i="8"/>
  <c r="L25" i="8"/>
  <c r="M24" i="8"/>
  <c r="L24" i="8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M7" i="8"/>
  <c r="L7" i="8"/>
  <c r="M6" i="8"/>
  <c r="L6" i="8"/>
  <c r="M5" i="8"/>
  <c r="L5" i="8"/>
  <c r="M4" i="8"/>
  <c r="L4" i="8"/>
  <c r="O118" i="8" l="1"/>
  <c r="O210" i="8"/>
  <c r="J131" i="8"/>
  <c r="N131" i="8"/>
  <c r="N118" i="8"/>
  <c r="K200" i="8"/>
  <c r="K251" i="8"/>
  <c r="J335" i="8"/>
  <c r="O336" i="8"/>
  <c r="K123" i="8"/>
  <c r="O318" i="8"/>
  <c r="K118" i="8"/>
  <c r="N200" i="8"/>
  <c r="N132" i="8"/>
  <c r="N130" i="8"/>
  <c r="N128" i="8" s="1"/>
  <c r="P68" i="8"/>
  <c r="P54" i="8"/>
  <c r="J211" i="8"/>
  <c r="P214" i="8"/>
  <c r="P213" i="8"/>
  <c r="P212" i="8"/>
  <c r="P210" i="8" s="1"/>
  <c r="P211" i="8"/>
  <c r="J65" i="8"/>
  <c r="N330" i="8"/>
  <c r="J341" i="8"/>
  <c r="N68" i="8"/>
  <c r="N67" i="8"/>
  <c r="J123" i="8"/>
  <c r="P123" i="8"/>
  <c r="P200" i="8"/>
  <c r="O261" i="8"/>
  <c r="K65" i="8"/>
  <c r="K54" i="8"/>
  <c r="O59" i="8"/>
  <c r="O334" i="8"/>
  <c r="K337" i="8"/>
  <c r="K334" i="8"/>
  <c r="G333" i="8"/>
  <c r="G128" i="8"/>
  <c r="G261" i="8"/>
  <c r="J205" i="8"/>
  <c r="P256" i="8"/>
  <c r="K318" i="8"/>
  <c r="O313" i="8"/>
  <c r="K68" i="8"/>
  <c r="K128" i="8"/>
  <c r="O54" i="8"/>
  <c r="K336" i="8"/>
  <c r="K335" i="8"/>
  <c r="K59" i="8"/>
  <c r="N123" i="8"/>
  <c r="J318" i="8"/>
  <c r="P318" i="8"/>
  <c r="G64" i="8"/>
  <c r="G328" i="8"/>
  <c r="G323" i="8"/>
  <c r="J59" i="8"/>
  <c r="J329" i="8"/>
  <c r="J118" i="8"/>
  <c r="P132" i="8"/>
  <c r="P131" i="8"/>
  <c r="P130" i="8"/>
  <c r="P129" i="8"/>
  <c r="J262" i="8"/>
  <c r="J251" i="8"/>
  <c r="P265" i="8"/>
  <c r="P264" i="8"/>
  <c r="P263" i="8"/>
  <c r="P262" i="8"/>
  <c r="J313" i="8"/>
  <c r="P327" i="8"/>
  <c r="P326" i="8"/>
  <c r="P325" i="8"/>
  <c r="N329" i="8"/>
  <c r="N54" i="8"/>
  <c r="P335" i="8"/>
  <c r="P334" i="8"/>
  <c r="O251" i="8"/>
  <c r="O200" i="8"/>
  <c r="K205" i="8"/>
  <c r="P59" i="8"/>
  <c r="N264" i="8"/>
  <c r="N313" i="8"/>
  <c r="P337" i="8"/>
  <c r="P336" i="8"/>
  <c r="P333" i="8" s="1"/>
  <c r="N211" i="8"/>
  <c r="P324" i="8"/>
  <c r="P313" i="8"/>
  <c r="O323" i="8"/>
  <c r="K340" i="8"/>
  <c r="M257" i="8"/>
  <c r="J68" i="8"/>
  <c r="P330" i="8"/>
  <c r="P329" i="8"/>
  <c r="P67" i="8"/>
  <c r="G210" i="8"/>
  <c r="J130" i="8"/>
  <c r="O131" i="8"/>
  <c r="O130" i="8"/>
  <c r="J334" i="8"/>
  <c r="J333" i="8" s="1"/>
  <c r="J324" i="8"/>
  <c r="L207" i="8"/>
  <c r="K329" i="8"/>
  <c r="J214" i="8"/>
  <c r="K214" i="8"/>
  <c r="K213" i="8"/>
  <c r="K212" i="8"/>
  <c r="K211" i="8"/>
  <c r="K210" i="8" s="1"/>
  <c r="J265" i="8"/>
  <c r="K265" i="8"/>
  <c r="K264" i="8"/>
  <c r="K263" i="8"/>
  <c r="K262" i="8"/>
  <c r="J327" i="8"/>
  <c r="K327" i="8"/>
  <c r="K326" i="8"/>
  <c r="K325" i="8"/>
  <c r="K324" i="8"/>
  <c r="O330" i="8"/>
  <c r="O340" i="8" s="1"/>
  <c r="O65" i="8"/>
  <c r="O64" i="8" s="1"/>
  <c r="O68" i="8"/>
  <c r="J213" i="8"/>
  <c r="N214" i="8"/>
  <c r="N213" i="8"/>
  <c r="N212" i="8"/>
  <c r="J264" i="8"/>
  <c r="N265" i="8"/>
  <c r="N263" i="8"/>
  <c r="N261" i="8" s="1"/>
  <c r="J326" i="8"/>
  <c r="N327" i="8"/>
  <c r="N325" i="8"/>
  <c r="O337" i="8"/>
  <c r="O333" i="8" s="1"/>
  <c r="K313" i="8"/>
  <c r="M321" i="8"/>
  <c r="L314" i="8"/>
  <c r="L316" i="8"/>
  <c r="L315" i="8"/>
  <c r="L317" i="8"/>
  <c r="L319" i="8"/>
  <c r="L321" i="8"/>
  <c r="M55" i="8"/>
  <c r="L127" i="8"/>
  <c r="L55" i="8"/>
  <c r="L120" i="8"/>
  <c r="L124" i="8"/>
  <c r="L126" i="8"/>
  <c r="L125" i="8"/>
  <c r="L202" i="8"/>
  <c r="L206" i="8"/>
  <c r="L204" i="8"/>
  <c r="L214" i="8" s="1"/>
  <c r="L253" i="8"/>
  <c r="L259" i="8"/>
  <c r="L336" i="8" s="1"/>
  <c r="L61" i="8"/>
  <c r="L320" i="8"/>
  <c r="L260" i="8"/>
  <c r="L265" i="8" s="1"/>
  <c r="M124" i="8"/>
  <c r="M125" i="8"/>
  <c r="N335" i="8" s="1"/>
  <c r="M126" i="8"/>
  <c r="N336" i="8" s="1"/>
  <c r="N341" i="8" s="1"/>
  <c r="M127" i="8"/>
  <c r="N337" i="8" s="1"/>
  <c r="N342" i="8" s="1"/>
  <c r="M207" i="8"/>
  <c r="M206" i="8"/>
  <c r="M258" i="8"/>
  <c r="M259" i="8"/>
  <c r="M319" i="8"/>
  <c r="M61" i="8"/>
  <c r="M63" i="8"/>
  <c r="M60" i="8"/>
  <c r="M59" i="8" s="1"/>
  <c r="H59" i="8" s="1"/>
  <c r="L56" i="8"/>
  <c r="L60" i="8"/>
  <c r="L58" i="8"/>
  <c r="L119" i="8"/>
  <c r="L122" i="8"/>
  <c r="K332" i="8"/>
  <c r="K331" i="8"/>
  <c r="K67" i="8"/>
  <c r="J332" i="8"/>
  <c r="J342" i="8" s="1"/>
  <c r="P66" i="8"/>
  <c r="K66" i="8"/>
  <c r="J129" i="8"/>
  <c r="J128" i="8" s="1"/>
  <c r="L252" i="8"/>
  <c r="L251" i="8" s="1"/>
  <c r="L257" i="8"/>
  <c r="P332" i="8"/>
  <c r="P331" i="8"/>
  <c r="O129" i="8"/>
  <c r="O128" i="8" s="1"/>
  <c r="O329" i="8"/>
  <c r="J212" i="8"/>
  <c r="J325" i="8"/>
  <c r="L63" i="8"/>
  <c r="O66" i="8"/>
  <c r="P65" i="8"/>
  <c r="M56" i="8"/>
  <c r="M119" i="8"/>
  <c r="M118" i="8" s="1"/>
  <c r="H118" i="8" s="1"/>
  <c r="M122" i="8"/>
  <c r="M120" i="8"/>
  <c r="M252" i="8"/>
  <c r="M255" i="8"/>
  <c r="M260" i="8"/>
  <c r="M314" i="8"/>
  <c r="M316" i="8"/>
  <c r="M315" i="8"/>
  <c r="M320" i="8"/>
  <c r="M317" i="8"/>
  <c r="M322" i="8"/>
  <c r="J330" i="8"/>
  <c r="J340" i="8" s="1"/>
  <c r="O332" i="8"/>
  <c r="O331" i="8"/>
  <c r="O67" i="8"/>
  <c r="J66" i="8"/>
  <c r="J64" i="8" s="1"/>
  <c r="J67" i="8"/>
  <c r="N66" i="8"/>
  <c r="N65" i="8"/>
  <c r="N64" i="8" s="1"/>
  <c r="L258" i="8"/>
  <c r="L263" i="8" s="1"/>
  <c r="L322" i="8"/>
  <c r="L254" i="8"/>
  <c r="M204" i="8"/>
  <c r="M214" i="8" s="1"/>
  <c r="M202" i="8"/>
  <c r="M58" i="8"/>
  <c r="M57" i="8"/>
  <c r="M67" i="8" s="1"/>
  <c r="M121" i="8"/>
  <c r="M201" i="8"/>
  <c r="M200" i="8" s="1"/>
  <c r="H200" i="8" s="1"/>
  <c r="M203" i="8"/>
  <c r="M213" i="8" s="1"/>
  <c r="M254" i="8"/>
  <c r="L57" i="8"/>
  <c r="L67" i="8" s="1"/>
  <c r="L121" i="8"/>
  <c r="L201" i="8"/>
  <c r="L203" i="8"/>
  <c r="L213" i="8" s="1"/>
  <c r="M253" i="8"/>
  <c r="K333" i="8" l="1"/>
  <c r="O341" i="8"/>
  <c r="N340" i="8"/>
  <c r="P340" i="8"/>
  <c r="N328" i="8"/>
  <c r="G204" i="8"/>
  <c r="G201" i="8"/>
  <c r="G203" i="8"/>
  <c r="G202" i="8"/>
  <c r="G122" i="8"/>
  <c r="G121" i="8"/>
  <c r="G120" i="8"/>
  <c r="G119" i="8"/>
  <c r="G63" i="8"/>
  <c r="G61" i="8"/>
  <c r="G60" i="8"/>
  <c r="G62" i="8"/>
  <c r="N334" i="8"/>
  <c r="N339" i="8" s="1"/>
  <c r="M123" i="8"/>
  <c r="H123" i="8" s="1"/>
  <c r="M262" i="8"/>
  <c r="M251" i="8"/>
  <c r="H251" i="8" s="1"/>
  <c r="P341" i="8"/>
  <c r="L118" i="8"/>
  <c r="L54" i="8"/>
  <c r="M256" i="8"/>
  <c r="H256" i="8" s="1"/>
  <c r="P323" i="8"/>
  <c r="P128" i="8"/>
  <c r="K64" i="8"/>
  <c r="M264" i="8"/>
  <c r="L264" i="8"/>
  <c r="P64" i="8"/>
  <c r="J210" i="8"/>
  <c r="P342" i="8"/>
  <c r="K341" i="8"/>
  <c r="N323" i="8"/>
  <c r="K323" i="8"/>
  <c r="G338" i="8"/>
  <c r="J339" i="8"/>
  <c r="J338" i="8" s="1"/>
  <c r="P261" i="8"/>
  <c r="L200" i="8"/>
  <c r="O342" i="8"/>
  <c r="L256" i="8"/>
  <c r="K342" i="8"/>
  <c r="L59" i="8"/>
  <c r="M205" i="8"/>
  <c r="H205" i="8" s="1"/>
  <c r="L205" i="8"/>
  <c r="L123" i="8"/>
  <c r="M54" i="8"/>
  <c r="H54" i="8" s="1"/>
  <c r="K261" i="8"/>
  <c r="N210" i="8"/>
  <c r="J261" i="8"/>
  <c r="H333" i="8"/>
  <c r="P339" i="8"/>
  <c r="P328" i="8"/>
  <c r="O339" i="8"/>
  <c r="O338" i="8" s="1"/>
  <c r="O328" i="8"/>
  <c r="J323" i="8"/>
  <c r="L212" i="8"/>
  <c r="L130" i="8"/>
  <c r="J328" i="8"/>
  <c r="L327" i="8"/>
  <c r="L335" i="8"/>
  <c r="K339" i="8"/>
  <c r="K328" i="8"/>
  <c r="M318" i="8"/>
  <c r="H318" i="8" s="1"/>
  <c r="L326" i="8"/>
  <c r="M326" i="8"/>
  <c r="L318" i="8"/>
  <c r="L324" i="8"/>
  <c r="L313" i="8"/>
  <c r="M211" i="8"/>
  <c r="M313" i="8"/>
  <c r="H313" i="8" s="1"/>
  <c r="M130" i="8"/>
  <c r="L325" i="8"/>
  <c r="L66" i="8"/>
  <c r="L131" i="8"/>
  <c r="L68" i="8"/>
  <c r="L132" i="8"/>
  <c r="M131" i="8"/>
  <c r="M336" i="8"/>
  <c r="M68" i="8"/>
  <c r="L129" i="8"/>
  <c r="L128" i="8" s="1"/>
  <c r="L334" i="8"/>
  <c r="M327" i="8"/>
  <c r="M334" i="8"/>
  <c r="M333" i="8" s="1"/>
  <c r="M212" i="8"/>
  <c r="M132" i="8"/>
  <c r="M337" i="8"/>
  <c r="M324" i="8"/>
  <c r="M129" i="8"/>
  <c r="M128" i="8" s="1"/>
  <c r="H128" i="8" s="1"/>
  <c r="L337" i="8"/>
  <c r="M335" i="8"/>
  <c r="L65" i="8"/>
  <c r="L64" i="8" s="1"/>
  <c r="L330" i="8"/>
  <c r="L340" i="8" s="1"/>
  <c r="M66" i="8"/>
  <c r="M65" i="8"/>
  <c r="L332" i="8"/>
  <c r="M330" i="8"/>
  <c r="M263" i="8"/>
  <c r="L329" i="8"/>
  <c r="L211" i="8"/>
  <c r="M329" i="8"/>
  <c r="M325" i="8"/>
  <c r="M265" i="8"/>
  <c r="L262" i="8"/>
  <c r="L261" i="8" s="1"/>
  <c r="M332" i="8"/>
  <c r="L331" i="8"/>
  <c r="L341" i="8" s="1"/>
  <c r="M331" i="8"/>
  <c r="M341" i="8" s="1"/>
  <c r="L210" i="8" l="1"/>
  <c r="P338" i="8"/>
  <c r="M261" i="8"/>
  <c r="H261" i="8" s="1"/>
  <c r="G265" i="8" s="1"/>
  <c r="N338" i="8"/>
  <c r="G263" i="8"/>
  <c r="G132" i="8"/>
  <c r="G130" i="8"/>
  <c r="G129" i="8"/>
  <c r="G131" i="8"/>
  <c r="G334" i="8"/>
  <c r="G337" i="8"/>
  <c r="G336" i="8"/>
  <c r="G335" i="8"/>
  <c r="G260" i="8"/>
  <c r="G257" i="8"/>
  <c r="G259" i="8"/>
  <c r="G258" i="8"/>
  <c r="G255" i="8"/>
  <c r="G253" i="8"/>
  <c r="G252" i="8"/>
  <c r="G254" i="8"/>
  <c r="N333" i="8"/>
  <c r="K338" i="8"/>
  <c r="M64" i="8"/>
  <c r="H64" i="8" s="1"/>
  <c r="G317" i="8"/>
  <c r="G316" i="8"/>
  <c r="G315" i="8"/>
  <c r="G314" i="8"/>
  <c r="G209" i="8"/>
  <c r="G208" i="8"/>
  <c r="G207" i="8"/>
  <c r="G206" i="8"/>
  <c r="M210" i="8"/>
  <c r="H210" i="8" s="1"/>
  <c r="G322" i="8"/>
  <c r="G320" i="8"/>
  <c r="G319" i="8"/>
  <c r="G321" i="8"/>
  <c r="G58" i="8"/>
  <c r="G57" i="8"/>
  <c r="G56" i="8"/>
  <c r="G55" i="8"/>
  <c r="G127" i="8"/>
  <c r="G126" i="8"/>
  <c r="G125" i="8"/>
  <c r="G124" i="8"/>
  <c r="L333" i="8"/>
  <c r="M328" i="8"/>
  <c r="M323" i="8"/>
  <c r="H323" i="8" s="1"/>
  <c r="L323" i="8"/>
  <c r="L328" i="8"/>
  <c r="L339" i="8"/>
  <c r="M342" i="8"/>
  <c r="M339" i="8"/>
  <c r="M340" i="8"/>
  <c r="L342" i="8"/>
  <c r="M338" i="8" l="1"/>
  <c r="H338" i="8" s="1"/>
  <c r="G339" i="8" s="1"/>
  <c r="G264" i="8"/>
  <c r="G262" i="8"/>
  <c r="G342" i="8"/>
  <c r="G341" i="8"/>
  <c r="G340" i="8"/>
  <c r="G327" i="8"/>
  <c r="G324" i="8"/>
  <c r="G326" i="8"/>
  <c r="G325" i="8"/>
  <c r="G214" i="8"/>
  <c r="G213" i="8"/>
  <c r="G212" i="8"/>
  <c r="G211" i="8"/>
  <c r="G332" i="8"/>
  <c r="G331" i="8"/>
  <c r="R328" i="8"/>
  <c r="G330" i="8"/>
  <c r="G329" i="8"/>
  <c r="G68" i="8"/>
  <c r="G65" i="8"/>
  <c r="G67" i="8"/>
  <c r="G66" i="8"/>
  <c r="L338" i="8"/>
  <c r="Q4" i="9" l="1"/>
  <c r="Q7" i="9"/>
  <c r="Q5" i="9"/>
  <c r="Q6" i="9"/>
</calcChain>
</file>

<file path=xl/sharedStrings.xml><?xml version="1.0" encoding="utf-8"?>
<sst xmlns="http://schemas.openxmlformats.org/spreadsheetml/2006/main" count="2687" uniqueCount="624">
  <si>
    <t>aanvrager</t>
  </si>
  <si>
    <t>gemeente</t>
  </si>
  <si>
    <t>voorziening</t>
  </si>
  <si>
    <t>dossiernummer</t>
  </si>
  <si>
    <t>project</t>
  </si>
  <si>
    <t>subsidie</t>
  </si>
  <si>
    <t>soort voorziening</t>
  </si>
  <si>
    <t>eenheid</t>
  </si>
  <si>
    <t>voor</t>
  </si>
  <si>
    <t>na project</t>
  </si>
  <si>
    <t>nieuwbouw</t>
  </si>
  <si>
    <t>uitbreiding</t>
  </si>
  <si>
    <t>verbouwing</t>
  </si>
  <si>
    <t>Antwerpen</t>
  </si>
  <si>
    <t>Rust- en Verzorgingstehuis Sint-Vincentius vzw</t>
  </si>
  <si>
    <t>ANTWERPEN</t>
  </si>
  <si>
    <t>Woonzorgcentrum Sint-Vincentius</t>
  </si>
  <si>
    <t>EKEREN (ANTWERPEN)</t>
  </si>
  <si>
    <t>.BZ502-A-LC-TD</t>
  </si>
  <si>
    <t>nieuwbouw van een woonzorgcentrum met 104 woongelegenheden waarvan 10 woongelegenheden voor kortverblijf en een dagverzorgingscentrum met 9 verblijfseenheden</t>
  </si>
  <si>
    <t>aantal woongelegenheden</t>
  </si>
  <si>
    <t>erkende capaciteit</t>
  </si>
  <si>
    <t>plaatsen kortverblijf</t>
  </si>
  <si>
    <t>plaatsen dagverzorging</t>
  </si>
  <si>
    <t>WZC Onze-Lieve-Vrouw van Antwerpen vzw</t>
  </si>
  <si>
    <t>WZC Onze-Lieve-Vrouw van Antwerpen</t>
  </si>
  <si>
    <t>ANTWERPEN 1</t>
  </si>
  <si>
    <t>.BZ503-A-VS-MV</t>
  </si>
  <si>
    <t>uitbreiding en verbouwing ter vervanging van 115 bestaande woongelegenheden woonzorgcentrum en 6 bestaande woongelegenheden kortverblijf</t>
  </si>
  <si>
    <t>Zorgbedrijf OCMW Antwerpen</t>
  </si>
  <si>
    <t>Woonzorgcentrum en Centrum voor kortverblijf IGLO</t>
  </si>
  <si>
    <t>ANTWERPEN 5</t>
  </si>
  <si>
    <t>.BZ474-A-LC-TD</t>
  </si>
  <si>
    <t>Nieuwbouw van het Woonzorgcentrum IGLO met 120 woongelegenheden en 5 woongelegenheden voor kortverblijf</t>
  </si>
  <si>
    <t>Compostela vzw</t>
  </si>
  <si>
    <t>BORSBEEK</t>
  </si>
  <si>
    <t>Woonzorgcentrum Cantershof</t>
  </si>
  <si>
    <t>HOVE</t>
  </si>
  <si>
    <t>.BZ445-A-TD</t>
  </si>
  <si>
    <t>project 1B: verbouwing en herconditionering van het Woonzorgcentrum</t>
  </si>
  <si>
    <t>Gasthuiszusters Antwerpen vzw</t>
  </si>
  <si>
    <t>KALMTHOUT</t>
  </si>
  <si>
    <t>.BZ448-A-TD</t>
  </si>
  <si>
    <t>verbouwing en uitbreiding van het Woonzorgcentrum met 107 woongelegenheden, 10 woongelegenheden voor kortverblijf en een dagverzorgingscentrum met 15 verblijfseenheden en een lokaal dienstencentrum</t>
  </si>
  <si>
    <t>lokaal dienstencentrum</t>
  </si>
  <si>
    <t>aantal</t>
  </si>
  <si>
    <t>OCMW Lint</t>
  </si>
  <si>
    <t>LINT</t>
  </si>
  <si>
    <t>WZC Zonnestraal</t>
  </si>
  <si>
    <t>.BZ501-A-LC-VS-MV</t>
  </si>
  <si>
    <t>uitbreiden en verbouwen van woonzorgcentrum Zonnestraal te Lint (80 woongelegenheden en 3 centrum voor kortverblijf)</t>
  </si>
  <si>
    <t>OCMW Mortsel</t>
  </si>
  <si>
    <t>MORTSEL</t>
  </si>
  <si>
    <t>Woonzorgcentrum op de Hollandse Tuin</t>
  </si>
  <si>
    <t>.BZ515-A-PN</t>
  </si>
  <si>
    <t>nieuwbouw van het Woonzorgcentrum "aan de Hollandse Tuin" met 121 woongelegenheden te Mortsel</t>
  </si>
  <si>
    <t>Pniël vzw</t>
  </si>
  <si>
    <t>ZANDHOVEN</t>
  </si>
  <si>
    <t>WZC Pniël</t>
  </si>
  <si>
    <t>PULDERBOS</t>
  </si>
  <si>
    <t>.BZ518-A-VS-MV</t>
  </si>
  <si>
    <t>2a : vervangingnieuwbouw van de afdeling Samaria (dementerenden) met 15 woongelegenheden en een aparte kiné/ergo/animatieruimte en restaurant</t>
  </si>
  <si>
    <t>Woon- en Zorgcentrum Zoersel vzw</t>
  </si>
  <si>
    <t>ZOERSEL</t>
  </si>
  <si>
    <t>Woonzorgcentrum De Buurt</t>
  </si>
  <si>
    <t>.BZ508-A-TD</t>
  </si>
  <si>
    <t>nieuwbouw van een woonzorgcentrum met 72 woongelegenheden, 8 woongelegenheden voor kortverblijf en een dagverzorgingscentrum met 8 verblijfseenheden</t>
  </si>
  <si>
    <t>OCMW Zwijndrecht</t>
  </si>
  <si>
    <t>ZWIJNDRECHT</t>
  </si>
  <si>
    <t>WZC Oase</t>
  </si>
  <si>
    <t>.BZ471-A-LC-VS-MV</t>
  </si>
  <si>
    <t>nieuwbouw van een woonzorgcentrum voor 60 woongelegenheden en 10 woongelegenheden kortverblijf</t>
  </si>
  <si>
    <t>Rusthuizen Zusters van Berlaar vzw</t>
  </si>
  <si>
    <t>BERLAAR</t>
  </si>
  <si>
    <t>Woonzorgcentrum Heilige Familie</t>
  </si>
  <si>
    <t>HEIST-OP-DEN-BERG</t>
  </si>
  <si>
    <t>.BZ434-A-TD</t>
  </si>
  <si>
    <t>uitbreiding van het Woonzorgcentrum met 48 bijkomende woongelegenheden waarvan 6 woongelegenheden voor kortverblijf</t>
  </si>
  <si>
    <t>serviceflats</t>
  </si>
  <si>
    <t>OCMW Mechelen</t>
  </si>
  <si>
    <t>MECHELEN</t>
  </si>
  <si>
    <t>Lokaal dienstencentrum Den Abeel</t>
  </si>
  <si>
    <t>.BZ500-A-LC-TD</t>
  </si>
  <si>
    <t>nieuwbouw van het Lokaal dienstencentrum "Den Abeel"</t>
  </si>
  <si>
    <t>Woonzorgcentrum De Lisdodde</t>
  </si>
  <si>
    <t>.BZ430-A-TD</t>
  </si>
  <si>
    <t>Project 1: uitbreiding en verbouwing van het Woonzorgcentrum met 150 rusthuiswoongelegenheden, een centrum voor kortverblijf met 6 woongelegenheden (en een serviceflatgebouw met 24 wooneenheden)</t>
  </si>
  <si>
    <t>Woonzorgcentrum Heilig Hart</t>
  </si>
  <si>
    <t>NIJLEN</t>
  </si>
  <si>
    <t>.BZ418-A-TD</t>
  </si>
  <si>
    <t>Project 1: uitbreiding van een woonzorgcentrum met 22 woongelegenheden waarvan 5 woongelegenheden voor kortverfblijf</t>
  </si>
  <si>
    <t>OCMW Balen</t>
  </si>
  <si>
    <t>BALEN</t>
  </si>
  <si>
    <t>WZC Ter Vest</t>
  </si>
  <si>
    <t>.BZ453-A-VS-MV</t>
  </si>
  <si>
    <t>vervangingsnieuwbouw woonzorgcentrum Ter Vest voor 94 woongelegenheden en uitbreiding met een centrum voor kortverblijf met 7 woongelegenheden</t>
  </si>
  <si>
    <t>Zusterhof Geel vzw</t>
  </si>
  <si>
    <t>GEEL</t>
  </si>
  <si>
    <t>WZC Campus Onze-Lieve-Vrouw</t>
  </si>
  <si>
    <t>.BZ450-A-VS-MV</t>
  </si>
  <si>
    <t>nieuwbouw van het woonzorgcentrum campus O.L.Vrouw te Geel n.a.v. een bijkomende erkenning van 5 woongelegenheden tot 50 woongelegenheden</t>
  </si>
  <si>
    <t>OCMW Grobbendonk</t>
  </si>
  <si>
    <t>GROBBENDONK</t>
  </si>
  <si>
    <t>Lokaal Dienstencentrum</t>
  </si>
  <si>
    <t>.BZ532-A-PN</t>
  </si>
  <si>
    <t>nieuwbouw van een lokaal dienstencentrum te Grobbendonk</t>
  </si>
  <si>
    <t>OCMW Herentals</t>
  </si>
  <si>
    <t>HERENTALS</t>
  </si>
  <si>
    <t>Woonzorgcentrum Sint Anna</t>
  </si>
  <si>
    <t>.BZ461-A-LC-VS-MV</t>
  </si>
  <si>
    <t>nieuwbouwproject met 111 woongelegenheden, en 9 woongelegenheden centrum voor kortverblijf</t>
  </si>
  <si>
    <t>LDC 't Convent</t>
  </si>
  <si>
    <t>.BZ507-A-VS-MV</t>
  </si>
  <si>
    <t>verbouwing van een gedeelte van het oude ziekenhuis tot lokaal dienstencentrum</t>
  </si>
  <si>
    <t>Woonzorgcentrum Sint-Barbara vzw</t>
  </si>
  <si>
    <t>HERSELT</t>
  </si>
  <si>
    <t>Woonzorgcentrum Sint-Barbara</t>
  </si>
  <si>
    <t>.BZ557-A-PN</t>
  </si>
  <si>
    <t>uitbreiding van het Woonzorgcentrum Sint-Barbara met 47 woongelegenheden en verbouwing van 34 woongelegenheden te Herselt</t>
  </si>
  <si>
    <t>Woon- en Zorgcentrum Lindelo vzw</t>
  </si>
  <si>
    <t>LILLE</t>
  </si>
  <si>
    <t>Woonzorgcentrum Lindelo</t>
  </si>
  <si>
    <t>.BZ479-A-TD</t>
  </si>
  <si>
    <t>verbouwing van het Woonzorgcentrum Lindelo met 120 woongelegenheden, uitbreiding met 30 woongelegenheden, en 5 woongelegenheden voor kortverblijf</t>
  </si>
  <si>
    <t>OCMW Meerhout</t>
  </si>
  <si>
    <t>MEERHOUT</t>
  </si>
  <si>
    <t>.BZ517-A-VS-MV</t>
  </si>
  <si>
    <t>vervangingsnieuwbouw van een woonzorgcentrum met 74 woongelegenheden waarvan 3 woongelegenheden kortverblijf</t>
  </si>
  <si>
    <t>OCMW Olen</t>
  </si>
  <si>
    <t>OLEN</t>
  </si>
  <si>
    <t>.BZ535-A-PN</t>
  </si>
  <si>
    <t>verbouwing van het parochiecentrum "Lijsternest" tot een lokaal dienstencentrum te Olen</t>
  </si>
  <si>
    <t>Sint-Lucia vzw</t>
  </si>
  <si>
    <t>TURNHOUT</t>
  </si>
  <si>
    <t>Woonzorgcentrum Sint-Lucia</t>
  </si>
  <si>
    <t>.BZ460-A-LC-TD</t>
  </si>
  <si>
    <t>nieuwbouw van een woonzorgcentrum met 104 woongelegenheden, een centrum voor kortverblijf met 3 woongelegenheden en een dagverzorgingscentrum met 15 verblijfseenheden</t>
  </si>
  <si>
    <t>OCMW Turnhout</t>
  </si>
  <si>
    <t>Woonzorgcentrum De Wending</t>
  </si>
  <si>
    <t>.BZ423-A-TD</t>
  </si>
  <si>
    <t>Project 1: uitbreiding van een woonzorgcentrum met 120 woongelegenheden een centrum voor kortverblijf met 4 woongelegenheden te Turnhout</t>
  </si>
  <si>
    <t>Brabant</t>
  </si>
  <si>
    <t>WZC Sint-Jozef vzw</t>
  </si>
  <si>
    <t>EVERE</t>
  </si>
  <si>
    <t>WZC Clivia</t>
  </si>
  <si>
    <t>.BZ504-B-VS-MV</t>
  </si>
  <si>
    <t>bouw van woonzorgcentrum Clivia met 30 woongelegenheden voor dementerende ouderen</t>
  </si>
  <si>
    <t>Aksent vzw</t>
  </si>
  <si>
    <t>SCHAARBEEK</t>
  </si>
  <si>
    <t>LDC Aksent Evere</t>
  </si>
  <si>
    <t>.BZ510-B-VS-MV</t>
  </si>
  <si>
    <t>nieuwbouw van een lokaal dienstencentrum</t>
  </si>
  <si>
    <t>Parkresidentie vzw</t>
  </si>
  <si>
    <t>JETTE</t>
  </si>
  <si>
    <t>Woonzorgcentrum Warlandis</t>
  </si>
  <si>
    <t>.BZ548-B-PN</t>
  </si>
  <si>
    <t>nieuwbouw van het Woonzorgcentrum Warlandis met 90 woongelegenheden, een centrum voor kortverblijf met 3 woongelegenheden en een lokaal dienstencentrum te Jette</t>
  </si>
  <si>
    <t>De Welvaartkapoen vzw</t>
  </si>
  <si>
    <t>SINT-JANS-MOLENBEEK</t>
  </si>
  <si>
    <t>Lokaal dienstencentrum De Vaartkapoen</t>
  </si>
  <si>
    <t>.BZ542-B-TD</t>
  </si>
  <si>
    <t>verbouwing tot een lokaal dienstencentrum met een geplande capaciteit van 62 bezoekers</t>
  </si>
  <si>
    <t>LDC Aksent Schaarbeek</t>
  </si>
  <si>
    <t>.BZ473-B-LC-VS-MV</t>
  </si>
  <si>
    <t>verbouwing van een pand tot een lokaal dienstencentrum</t>
  </si>
  <si>
    <t>OCMW Dilbeek</t>
  </si>
  <si>
    <t>DILBEEK</t>
  </si>
  <si>
    <t>Woonzorgcentrum Breugheldal</t>
  </si>
  <si>
    <t>ITTERBEEK</t>
  </si>
  <si>
    <t>.BZ530-B-PN</t>
  </si>
  <si>
    <t>uitbreiding met 22 woongelegenheden en verbouwing van 4 woongelegenheden in het Woonzorgcentrum Breugheldal te Dilbeek (Itterbeek)</t>
  </si>
  <si>
    <t>OCMW Machelen</t>
  </si>
  <si>
    <t>MACHELEN</t>
  </si>
  <si>
    <t>Woonzorgcentrum Parkhof</t>
  </si>
  <si>
    <t>MACHELEN (BRABANT)</t>
  </si>
  <si>
    <t>.BZ534-B-PN</t>
  </si>
  <si>
    <t>nieuwbouw van het Woonzorgcentrum Parkhof met 98 woongelegenheden, een centrum voor kortverblijf met 7 woongelegenheden en een dagverzorgingscentrum met 7 verblijfseenheden te Machelen</t>
  </si>
  <si>
    <t>OCMW Merchtem</t>
  </si>
  <si>
    <t>MERCHTEM</t>
  </si>
  <si>
    <t>WZC Ter Stelten</t>
  </si>
  <si>
    <t>.BZ481-B-LC-VS-MV</t>
  </si>
  <si>
    <t>uitbreiding van het woonzorgcentrum met 14 woongelegenheden en 3 woongelegenheden voor kortverblijf en een dagverzorgingscentrum met 10 verblijfseenheden</t>
  </si>
  <si>
    <t>Goddelijke Voorzienigheid - Vereniging voor Huisvesting en Verzorging van Bejaarden vzw</t>
  </si>
  <si>
    <t>STEENOKKERZEEL</t>
  </si>
  <si>
    <t>Woonzorgcentrum Floordam</t>
  </si>
  <si>
    <t>.BZ472-B-LC-TD</t>
  </si>
  <si>
    <t>Uitbreiding van het Woonzorgcentrum met 29 woongelegenheden</t>
  </si>
  <si>
    <t>OCMW Vilvoorde</t>
  </si>
  <si>
    <t>VILVOORDE</t>
  </si>
  <si>
    <t>Woonzorgcentrum Ter Linde</t>
  </si>
  <si>
    <t>.BZ486-B-LC-TD</t>
  </si>
  <si>
    <t>nieuwbouw van een woonzorgcentrum met 181 woongelegenheden en een centrum voor kortverblijf met 10 woongelegenheden en een dagverzorgingscentrum met 7 verblijfseenheden</t>
  </si>
  <si>
    <t>OCMW Zaventem</t>
  </si>
  <si>
    <t>ZAVENTEM</t>
  </si>
  <si>
    <t>WZC Isidoor Trappeniers</t>
  </si>
  <si>
    <t>.BZ483-B-LC-VS-MV</t>
  </si>
  <si>
    <t>vervangingsnieuwbouw van het woonzorgcentrum met 64 woongelegenheden en 3 woongelegenheden als centrum voor kortverblijf</t>
  </si>
  <si>
    <t>Woonzorgcentrum Ter Burg vzw</t>
  </si>
  <si>
    <t>Woonzorgcentrum Ter Burg</t>
  </si>
  <si>
    <t>NOSSEGEM</t>
  </si>
  <si>
    <t>.BZ549-B-PN</t>
  </si>
  <si>
    <t>nieuwbouw van het Woonzorgcentrum Ter Burg met 130 woongelegenheden en een centrum voor kortverblijf met 3 woongelegenheden te Zaventem (Nossegem)</t>
  </si>
  <si>
    <t>Consolata Regio Zaventem vzw</t>
  </si>
  <si>
    <t>WZC Sint-Antonius</t>
  </si>
  <si>
    <t>.BZ443-B-VS-MV</t>
  </si>
  <si>
    <t>vervangingsnieuwbouw 106 rusthuisbedden, 4 woongelegenheden kortverblijf, dagverzorgingscentrum 9 plaatsen en 12 serviceflats</t>
  </si>
  <si>
    <t>OCMW Sint-Genesius-Rode</t>
  </si>
  <si>
    <t>SINT-GENESIUS-RODE</t>
  </si>
  <si>
    <t>Woonzorgcentrum De Groene Linde</t>
  </si>
  <si>
    <t>.BZ484-B-LC-TD</t>
  </si>
  <si>
    <t>vervangingsnieuwbouw voor 76 woongelegenheden en 6 woongelegenheden voor kortverblijf, uitbreiding met 2 woongelegenheden voor kortverblijf tot een capaciteit van 8, de verbouwing van een te behouden vleugel met 27 woongelegenheden en verbouwing va</t>
  </si>
  <si>
    <t>OCMW Aarschot</t>
  </si>
  <si>
    <t>AARSCHOT</t>
  </si>
  <si>
    <t>Lokaal Dienstencentrum Het Anker</t>
  </si>
  <si>
    <t>.BZ516-B-PN</t>
  </si>
  <si>
    <t>nieuwbouw van een Lokaal Dienstencentrum Het Anker te Aarschot</t>
  </si>
  <si>
    <t>Dagverzorgingscentrum De Poort</t>
  </si>
  <si>
    <t>.BZ440-B-TD</t>
  </si>
  <si>
    <t>verbouwing van een pand tot een dagverzorgingscentrum met 10 verblijfseenheden</t>
  </si>
  <si>
    <t>Bierbeeks Woon- en Zorgcentrum vzw</t>
  </si>
  <si>
    <t>BIERBEEK</t>
  </si>
  <si>
    <t>Dagverzorgingscentrum d'Eycken Brug</t>
  </si>
  <si>
    <t>.BZ494-B-TD</t>
  </si>
  <si>
    <t>nieuwbouw van een dagverzorgingscentrum met 15 verblijfseenheden</t>
  </si>
  <si>
    <t>Sint-Elisabeth's Dal vzw</t>
  </si>
  <si>
    <t>ZOUTLEEUW</t>
  </si>
  <si>
    <t>Woonzorgcentrum Huize Betze Rust</t>
  </si>
  <si>
    <t>GEETBETS</t>
  </si>
  <si>
    <t>.BZ186bis-TD</t>
  </si>
  <si>
    <t>nieuwbouw van een woonzorgcentrum met 65 woongelegenheden en 3 woongelegenheden voor kortverblijf.</t>
  </si>
  <si>
    <t>OCMW Landen</t>
  </si>
  <si>
    <t>LANDEN</t>
  </si>
  <si>
    <t>Woonzorgcentrum Oleyck</t>
  </si>
  <si>
    <t>.BZ526-B-PN</t>
  </si>
  <si>
    <t>nieuwbouw van het Woonzorgcentrum Oleyck met 86 woongelegenheden, een centrum voor kortverblijf met 6 woongelegenheden en een dagverzorgingscentrum te Landen</t>
  </si>
  <si>
    <t>OCMW Leuven</t>
  </si>
  <si>
    <t>LEUVEN</t>
  </si>
  <si>
    <t>WZC Edouard Remy</t>
  </si>
  <si>
    <t>.BZ439-B-VS-MV</t>
  </si>
  <si>
    <t>realisatie van een uitbreiding en verbouwing voor het woonzorgcentrum Edouard Remy van 80 woongelegenheden en 10 woongelegenheden kortverblijf</t>
  </si>
  <si>
    <t>Woonzorgcentrum De Wingerd vzw</t>
  </si>
  <si>
    <t>Woonzorgcentrum De Wingerd</t>
  </si>
  <si>
    <t>.BZ551-B-PN</t>
  </si>
  <si>
    <t>verbouwing en uitbreiding van het Woonzorgcentrum De Wingerd met 19 woongelegenheden te Leuven</t>
  </si>
  <si>
    <t>OCMW Tervuren</t>
  </si>
  <si>
    <t>TERVUREN</t>
  </si>
  <si>
    <t>Seniorencentrum Zoniën</t>
  </si>
  <si>
    <t>.BZ550-B-TD</t>
  </si>
  <si>
    <t>uitbreiding van het Seniorencentrum Zoniën met 49 woongelegenheden en 5 woongelegenheden voor kortverblijf</t>
  </si>
  <si>
    <t>Sint-Annendael Grauwzusters vzw</t>
  </si>
  <si>
    <t>DIEST</t>
  </si>
  <si>
    <t>Woonzorgcentrum O.L.Vrouw Ster der Zee</t>
  </si>
  <si>
    <t>SCHERPENHEUVEL</t>
  </si>
  <si>
    <t>.BZ446-B-TD</t>
  </si>
  <si>
    <t>nieuwbouw van een woonzorgcentrum met 105 woongelegenheden waarvan 10 woongelegenheden voor kortverblijf en een dagverzorgingscentrum met 15 verblijfseenheden</t>
  </si>
  <si>
    <t>OCMW Tielt-Winge</t>
  </si>
  <si>
    <t>TIELT-WINGE</t>
  </si>
  <si>
    <t>Lokaal Dienstencentrum Zonnedries</t>
  </si>
  <si>
    <t>TIELT (BRABANT)</t>
  </si>
  <si>
    <t>.BZ554-B-PN</t>
  </si>
  <si>
    <t>nieuwbouw van een Lokaal Dienstencentrum Zonnedries te Tielt-Winge</t>
  </si>
  <si>
    <t>West-Vlaanderen</t>
  </si>
  <si>
    <t>Bejaardenzorg Onze-Lieve-Vrouw van 7 Weeën Ruiselede vzw</t>
  </si>
  <si>
    <t>RUISELEDE</t>
  </si>
  <si>
    <t>Woonzorgcentrum Westervier</t>
  </si>
  <si>
    <t>ASSEBROEK</t>
  </si>
  <si>
    <t>.BZ478-W-TD</t>
  </si>
  <si>
    <t>verbouwing van het Woonzorgcentrum met 40 woongelegenheden en de uitbreiding met 69 woongelegenheden en 1 woongelegenheid voor kortverblijf</t>
  </si>
  <si>
    <t>Woonzorgcentrum Sint-Jozef vzw</t>
  </si>
  <si>
    <t>BRUGGE</t>
  </si>
  <si>
    <t>Woonzorgcentrum Sint-Jozef</t>
  </si>
  <si>
    <t>SINT-MICHIELS</t>
  </si>
  <si>
    <t>.BZ431-W-TD</t>
  </si>
  <si>
    <t>Project 2: uitbreiding van het Woonzorgcentrum Sint-Jozef met 45 woongelegenheden te Brugge</t>
  </si>
  <si>
    <t>Vereniging De Blauwe Lelie vzw</t>
  </si>
  <si>
    <t>Lokaal dienstencentrum Ten Boomgaarde</t>
  </si>
  <si>
    <t>.BZ452-W-TD</t>
  </si>
  <si>
    <t>nieuwbouw van het Lokaal dienstencentrum Ten Boomgaarde</t>
  </si>
  <si>
    <t>Woonzorgcentrum Ten Boomgaarde</t>
  </si>
  <si>
    <t>.BZ487-W-TD</t>
  </si>
  <si>
    <t>uitbreiding en verbouwing van het Woonzorgcentrum Ten Boomgaarde met 108 woongelegenheden en 4 woongelegenheden voor kortverblijf</t>
  </si>
  <si>
    <t>Woonzorgcentrum Van Zuylen</t>
  </si>
  <si>
    <t>SINT-KRUIS (BRUGGE)</t>
  </si>
  <si>
    <t>.BZ488-W-TD</t>
  </si>
  <si>
    <t>project 2: verbouwing van het Woonzorgcentrum Van Zuylen van 120 woongelegenheden naar 63 woongelegenheden</t>
  </si>
  <si>
    <t>OCMW Damme</t>
  </si>
  <si>
    <t>DAMME</t>
  </si>
  <si>
    <t>Woonzorgcentrum De Stek</t>
  </si>
  <si>
    <t>.BZ403-W-TD</t>
  </si>
  <si>
    <t>Project 1: nieuwbouw van het Woonzorgcentrum De Stek met 63 woongelegenheden en 4 woongelegenheden voor kortverblijf</t>
  </si>
  <si>
    <t>Woon- en Zorgcentrum Morgenster vzw</t>
  </si>
  <si>
    <t>Woonzorgcentrum Morgenster</t>
  </si>
  <si>
    <t>SIJSELE</t>
  </si>
  <si>
    <t>.BZ466-W-LC-TD</t>
  </si>
  <si>
    <t>Project 2: uitbreiding en verbouwing van het Woonzorgcentrum Morgenster met 32 woongelegenheden en 6 woongelegenheden voor kortverblijf en de verbouwing van het Dagverzorgingscentrum met 13 verblijfseenheden</t>
  </si>
  <si>
    <t>OOSTKAMP</t>
  </si>
  <si>
    <t>WZC Sint-Jozef</t>
  </si>
  <si>
    <t>.BZ495-W-LC-VS-MV</t>
  </si>
  <si>
    <t>nieuwbouw van een lokaal dienstencentrum en een centrum voor dagverzorging</t>
  </si>
  <si>
    <t>Zorg en Welzijn Zedelgem vzw</t>
  </si>
  <si>
    <t>ZEDELGEM</t>
  </si>
  <si>
    <t>Zorg en Welzijn Zedelgem</t>
  </si>
  <si>
    <t>LOPPEM</t>
  </si>
  <si>
    <t>.BZ563-W-TD</t>
  </si>
  <si>
    <t>nieuwbouw van een woonzorgcentrum met 135 woongelegenheden, een centrum voor kortverblijf met 10 woongelegenheden en een dagverzorgingscentrum met 15 verblijfseenheden te Zedelgem</t>
  </si>
  <si>
    <t>OCMW ZEDELGEM</t>
  </si>
  <si>
    <t>RH MAARTENSHOVE ZEDELGEM</t>
  </si>
  <si>
    <t>.BZ421-W-TD</t>
  </si>
  <si>
    <t>uitbreiding en verbouwing van het Woonzorgcentrum Maartenshove met 90 woongelegenheden en een centrum voor kortverblijf met 4 woongelegenheden te Loppem</t>
  </si>
  <si>
    <t>Centra voor Ouderenzorg en Dienstverlening Sint-Vincentius vzw</t>
  </si>
  <si>
    <t>HOOGLEDE</t>
  </si>
  <si>
    <t>Centrum voor Ouderenzorg Sint-Jozef</t>
  </si>
  <si>
    <t>WOUMEN</t>
  </si>
  <si>
    <t>.BZ456-W-LC-TD</t>
  </si>
  <si>
    <t>nieuwbouw voor 96 woongelegenheden waarvan 3 woongelegenheden voor kortverblijf</t>
  </si>
  <si>
    <t>Godtsvelde vzw</t>
  </si>
  <si>
    <t>KORTEMARK</t>
  </si>
  <si>
    <t>Woonzorgcentrum Godtsvelde</t>
  </si>
  <si>
    <t>.BZ480-W-LC-TD</t>
  </si>
  <si>
    <t>nieuwbouw van het Woonzorgcentrum Godtsvelde met 90 woongelegenheden en 4 woongelegenheden voor kortverblijf</t>
  </si>
  <si>
    <t>OCMW Avelgem</t>
  </si>
  <si>
    <t>AVELGEM</t>
  </si>
  <si>
    <t>Woonzorgcentrum Huize Ter Meersch</t>
  </si>
  <si>
    <t>.BZ442-W-TD</t>
  </si>
  <si>
    <t>nieuwbouw van rusthuis met 64 woongelegenheden en een centrum voor kortverblijf met 3 woongelegenheden</t>
  </si>
  <si>
    <t>Woon- en Zorgcentrum Sint-Vincentius vzw</t>
  </si>
  <si>
    <t>.BZ260-TD</t>
  </si>
  <si>
    <t>Uitbreiding en verbouwing van het Woonzorgcentrum met 95 woongelegenheden, 8 woongelegenheden voor kortverblijf en een dagverzorgingscentrum</t>
  </si>
  <si>
    <t>Seniorenzorg Heilige Familie vzw</t>
  </si>
  <si>
    <t>DEERLIJK</t>
  </si>
  <si>
    <t>WZC Heilige Familie</t>
  </si>
  <si>
    <t>.BZ475-W-LC-VS-MV</t>
  </si>
  <si>
    <t>nieuwbouw woonzorgcentrum voor 154 woongelegenheden , kortverblijf met 5 verblijfseenheden en dagverzorgingscentrum voor 5 verblijfseenheden verblijfseenheden</t>
  </si>
  <si>
    <t>OCMW Harelbeke</t>
  </si>
  <si>
    <t>HARELBEKE</t>
  </si>
  <si>
    <t>WZC De Ceder aan de Gavers</t>
  </si>
  <si>
    <t>.BZ469-W-LC-VS-MV</t>
  </si>
  <si>
    <t>nieuwbouw van een woonzorgcentrum van 120 woongelegenheden, 3 woongelegenheden centrum kortverblijf en 1 dienstencentrum</t>
  </si>
  <si>
    <t>Sint-Vincentius vzw</t>
  </si>
  <si>
    <t>KORTRIJK</t>
  </si>
  <si>
    <t>Sint-Vincentius</t>
  </si>
  <si>
    <t>.BZ521-W-PN</t>
  </si>
  <si>
    <t>nieuwbouw van een Woonzorgcentrum Sint-Vincentius met 136 woongelegenheden en een centrum voor kortverblijf met 10 woongelegenheden te Kortrijk</t>
  </si>
  <si>
    <t>OCMW Zwevegem</t>
  </si>
  <si>
    <t>ZWEVEGEM</t>
  </si>
  <si>
    <t>Woonzorgcentrum Sint-Amand</t>
  </si>
  <si>
    <t>.BZ519-W-PN</t>
  </si>
  <si>
    <t>verbouwing en uitbreiding van het Woonzorgcentrum Sint-Amand met 139 woongelegenheden en een centrum voor kortverblijf met 10 woongelegenheden 75 te Zwevegem</t>
  </si>
  <si>
    <t>Woonzorgcentrum Marialove</t>
  </si>
  <si>
    <t>HEESTERT</t>
  </si>
  <si>
    <t>.BZ477-W-LC-VS-MV</t>
  </si>
  <si>
    <t>uitbreiding en verbouwing van het woonzorgcentrum Marialove met 170 woongelegenheden en 5 woongelegenheden voor kortverblijf en verbouwing van het dienstencentrum en nieuwbouw van het dagverzorgingscentrum (met eigen middelen)</t>
  </si>
  <si>
    <t>OCMW Oostende</t>
  </si>
  <si>
    <t>OOSTENDE</t>
  </si>
  <si>
    <t>Lokaal dienstencentrum 't Viooltje</t>
  </si>
  <si>
    <t>.BZ419-W-TD</t>
  </si>
  <si>
    <t>Project 1: nieuwbouw van een lokaal dienstencentrum ter vervanging van het lokaal dienstencentrum De Schelpe</t>
  </si>
  <si>
    <t>Voorzieningen voor ouderenzorg Sint-Elisabeth vzw</t>
  </si>
  <si>
    <t>WZC Sint-Elisabeth</t>
  </si>
  <si>
    <t>.BZ489-W-LC-VS-MV</t>
  </si>
  <si>
    <t>nieuwbouw van een woonzorgcentrum voor 105 woongelegenheden en 10 woongelegenheden voor kortverblijf, en van een dagverzorgingscentrum met 15 verblijfseenheden</t>
  </si>
  <si>
    <t>OCMW Hooglede</t>
  </si>
  <si>
    <t>.BZ522-W-TD</t>
  </si>
  <si>
    <t>uitbreiding van het Woonzorgcentrum Ter Linde met 40 woongelegenheden en 1 woongelegenheid voor kortverblijf</t>
  </si>
  <si>
    <t>DVC Ter Linde</t>
  </si>
  <si>
    <t>.BZ465-W-LC-VS-MV</t>
  </si>
  <si>
    <t>nieuwbouw dagverzorgingscentrum voor 15 verblijfseenheden</t>
  </si>
  <si>
    <t>Maria Rustoord Ingelmunster vzw</t>
  </si>
  <si>
    <t>INGELMUNSTER</t>
  </si>
  <si>
    <t>Woonzorgcentrum Maria Rustoord</t>
  </si>
  <si>
    <t>.BZ436 -W-TD</t>
  </si>
  <si>
    <t>project 2: uitbreiding van het Woonzorgcentrum met 16 woongelegenheden (kleinschalig project dementie) en een centrum voor kortverblijf met 4 woongelegenheden, leefruimten en een administratief centrum</t>
  </si>
  <si>
    <t>.BZ529-W-PN</t>
  </si>
  <si>
    <t>uitbreiding van het Woonzorgcentrum Maria Rustoord met 9 woongelegenheden te Ingelmunster</t>
  </si>
  <si>
    <t>Seniorenzorg Sint-Vincentius Anzegem vzw</t>
  </si>
  <si>
    <t>ANZEGEM</t>
  </si>
  <si>
    <t>KACHTEM</t>
  </si>
  <si>
    <t>.BZ506-W-TD</t>
  </si>
  <si>
    <t>uitbreiding van het Woonzorgcentrum met 28 woongelegenheden te Izegem</t>
  </si>
  <si>
    <t>Woonzorgcentrum Rustenhove vzw</t>
  </si>
  <si>
    <t>LEDEGEM</t>
  </si>
  <si>
    <t>Woonzorgcentrum Rustenhove</t>
  </si>
  <si>
    <t>.BZ422-W-TD</t>
  </si>
  <si>
    <t>Project 1: uitbreiding van het Woon- en Zorgcentrum Rustenhove met 27 woongelegenheden en 2 woongelegenheden kortverblijf</t>
  </si>
  <si>
    <t>Bejaardenzorg Maria Middelares Moorslede vzw</t>
  </si>
  <si>
    <t>MOORSLEDE</t>
  </si>
  <si>
    <t>LDC Patria</t>
  </si>
  <si>
    <t>.BZ511-W-VS-MV</t>
  </si>
  <si>
    <t>nieuwbouw van een nieuw lokaal dienstencentrum</t>
  </si>
  <si>
    <t>OCMW Roeselare</t>
  </si>
  <si>
    <t>ROESELARE</t>
  </si>
  <si>
    <t>Woonzorgcentrum De Waterdam</t>
  </si>
  <si>
    <t>.BZ408-W-TD</t>
  </si>
  <si>
    <t>Project 1: verbouwing van het Woonzorgcentrum van 134 naar 105 woongelegenheden en uitbreiding met 7 woongelegenheden voor kortverblijf</t>
  </si>
  <si>
    <t>OCMW Staden</t>
  </si>
  <si>
    <t>STADEN</t>
  </si>
  <si>
    <t>Woonzorgcentrum De Oever</t>
  </si>
  <si>
    <t>.BZ402-W-TD</t>
  </si>
  <si>
    <t>Project 1: nieuwbouw van een woonzorgcentrum met 86 woongelegenheden en een centrum voor kortverblijf met 5 woongelegenheden</t>
  </si>
  <si>
    <t>OCMW Alveringem</t>
  </si>
  <si>
    <t>ALVERINGEM</t>
  </si>
  <si>
    <t>Woonzorgcentrum 't Hoge</t>
  </si>
  <si>
    <t>HOOGSTADE</t>
  </si>
  <si>
    <t>.BZ429-W-TD</t>
  </si>
  <si>
    <t>Project 1: nieuwbouw van een woonzorgcentrum met 63 woongelegenheden, 3 woongelegenheden voor kortverblijf en 3 inleunwoningen met elk 2 woongelegenheden</t>
  </si>
  <si>
    <t>Oost Vlaanderen</t>
  </si>
  <si>
    <t>OCMW Aalst</t>
  </si>
  <si>
    <t>AALST</t>
  </si>
  <si>
    <t>Woonzorgcentrum De Hopperank</t>
  </si>
  <si>
    <t>.BZ496-O-LC-TD</t>
  </si>
  <si>
    <t>nieuwbouw van een woonzorgcentrum met 93 woongelegenheden en 3 woongelegenheden voor kortverblijf</t>
  </si>
  <si>
    <t>OCMW Herzele</t>
  </si>
  <si>
    <t>HERZELE</t>
  </si>
  <si>
    <t>WZC Ter Leen</t>
  </si>
  <si>
    <t>.BZ509-O-VS-MV</t>
  </si>
  <si>
    <t>uitbreiding van woonzorgcentrum Ter Leen (70 woongelegenheden-rusthuisbedden) te Herzele</t>
  </si>
  <si>
    <t>OCMW Lede</t>
  </si>
  <si>
    <t>LEDE</t>
  </si>
  <si>
    <t>WZC Villa Letha</t>
  </si>
  <si>
    <t>.BZ447-O-VS-MV</t>
  </si>
  <si>
    <t>nieuwbouw van 90 woongelegenheden woonzorgcentrum en 3 woongelegenheden kortverblijf ROB-RVT Villa Letha / Markizaat</t>
  </si>
  <si>
    <t>OCMW Zottegem</t>
  </si>
  <si>
    <t>ZOTTEGEM</t>
  </si>
  <si>
    <t>Woonzorgcentrum Ter Deinsbeke</t>
  </si>
  <si>
    <t>.BZ464-O-LC-TD</t>
  </si>
  <si>
    <t>nieuwbouw van een woonzorgcentrum met 127 woongelegenheden, uitbreiding van het centrum voor kortverblijf van 4 naar 6 woongelegenheden, bouw van een dagverzorgingscentum met 15 verblijfseenheden en een lokaal dienstencentrum</t>
  </si>
  <si>
    <t>OCMW Wichelen</t>
  </si>
  <si>
    <t>WICHELEN</t>
  </si>
  <si>
    <t>Woonzorgcentrum Molenkouter</t>
  </si>
  <si>
    <t>.BZ564-O-PN</t>
  </si>
  <si>
    <t>uitbreiding van het Woonzorgcentrum Molenkouter met 36 woongelegenheden te Wichelen</t>
  </si>
  <si>
    <t>Woon- en Zorgcentrum Sint-Bernardus vzw</t>
  </si>
  <si>
    <t>ASSENEDE</t>
  </si>
  <si>
    <t>Woonzorgcentrum Sint-Bernardus</t>
  </si>
  <si>
    <t>BASSEVELDE</t>
  </si>
  <si>
    <t>.BZ412-O-TD</t>
  </si>
  <si>
    <t>uitbreiding en verbouwing van een woonzorgcentrum met 90 woongelegenheden en een dagverzorgingscentrum met 7 verblijfseenheden (gedeeltelijke vervanging van het Woonzorgcentrum)</t>
  </si>
  <si>
    <t>OCMW Maldegem</t>
  </si>
  <si>
    <t>MALDEGEM</t>
  </si>
  <si>
    <t>Lokaal Dienstencentrum Oud St. Jozef</t>
  </si>
  <si>
    <t>.BZ427-O-VS-MV</t>
  </si>
  <si>
    <t>project 2 : verbouwing van oud Sint-Jozef tot een lokaal dienstencentrum</t>
  </si>
  <si>
    <t>OCMW Zelzate</t>
  </si>
  <si>
    <t>ZELZATE</t>
  </si>
  <si>
    <t>Woonzorgcentrum Bloemenbos</t>
  </si>
  <si>
    <t>.BZ482-O-LC-TD</t>
  </si>
  <si>
    <t>nieuwbouw van een woonzorgcentrum met 125 woongelegenheden, waarvan 5 woongelegenheden voor kortverblijf</t>
  </si>
  <si>
    <t>Woon- en Zorgcentrum Veilige Have vzw</t>
  </si>
  <si>
    <t>AALTER</t>
  </si>
  <si>
    <t>Woonzorgcentrum Zorghave</t>
  </si>
  <si>
    <t>.BZ468-O-TD</t>
  </si>
  <si>
    <t>nieuwbouw van een woonzorgcentrum met 143 woongelegenheden en 10 woongelegenheden voor kortverblijf</t>
  </si>
  <si>
    <t>OCMW Deinze</t>
  </si>
  <si>
    <t>DEINZE</t>
  </si>
  <si>
    <t>Woonzorgcentrum Onze-Lieve-Vrouw</t>
  </si>
  <si>
    <t>.BZ470-O-LC-TD</t>
  </si>
  <si>
    <t>nieuwbouw van een woonzorgcentrum met 75 woongelegenheden en 3 woongelegenheden voor kortverblijf</t>
  </si>
  <si>
    <t>RVT Sint-Jozef Deinze vzw</t>
  </si>
  <si>
    <t>PETEGEM-AAN-DE-LEIE</t>
  </si>
  <si>
    <t>.BZ505-O-VS-MV</t>
  </si>
  <si>
    <t>vervangingsnieuwbouw van het woonzorgcentrum voor 51 woongelegenheden en de realisatie van een centrum voor kortverblijf met 4 woongelegenheden</t>
  </si>
  <si>
    <t>Woon- en Zorgcentrum Mariahuis vzw</t>
  </si>
  <si>
    <t>GAVERE</t>
  </si>
  <si>
    <t>Woonzorgcentrum Mariahuis</t>
  </si>
  <si>
    <t>.BZ435-O-TD</t>
  </si>
  <si>
    <t>nieuwbouw van een woonzorgcentrum met 120 woongelegenheden en 4 woongelegenheden voor kortverblijf ter vervanging van de bestaande infrastructuur</t>
  </si>
  <si>
    <t>Ter Hovingen vzw</t>
  </si>
  <si>
    <t>GENT</t>
  </si>
  <si>
    <t>WZC Ter Hovingen</t>
  </si>
  <si>
    <t>GENTBRUGGE</t>
  </si>
  <si>
    <t>.BZ455-O-LC-VS-MV</t>
  </si>
  <si>
    <t>uitbreiding van een nieuwbouwproject met 87 woongelegenheden woonzorgcentrum en 6 woongelegenheden centrum voor kortverblijf</t>
  </si>
  <si>
    <t>Woon- en Zorgcentrum Domino vzw</t>
  </si>
  <si>
    <t>Dagverzorgingscentrum Domino</t>
  </si>
  <si>
    <t>.BZ426-O-TD</t>
  </si>
  <si>
    <t>Project 1: verbouwing van een dagverzorgingscentrum met 15 verblijfseenheden</t>
  </si>
  <si>
    <t>Woon- en Zorgcentrum Kanunnik Triest vzw</t>
  </si>
  <si>
    <t>MELLE</t>
  </si>
  <si>
    <t>Woonzorgcentrum Kanunnik Triest</t>
  </si>
  <si>
    <t>.BZ458-O-LC-TD</t>
  </si>
  <si>
    <t>uitbreiding van een woonzorgcentrum met 22 woongelegenheden, een centrum voor kortverblijf met 8 woongelegenheden en een dagverzorgingscentrum met 15 verblijfseenheden te Melle</t>
  </si>
  <si>
    <t>OCMW Oudenaarde</t>
  </si>
  <si>
    <t>OUDENAARDE</t>
  </si>
  <si>
    <t>WZC De Meerspoort</t>
  </si>
  <si>
    <t>.BZ451-O-VS-MV</t>
  </si>
  <si>
    <t>realisatie van een nieuw woonzorgcentrum De Meerspoort te Oudenaarde voor 163 woongelegenheden en 7 plaatsen dagverzorgingscentrum</t>
  </si>
  <si>
    <t>OCMW Beveren</t>
  </si>
  <si>
    <t>BEVEREN</t>
  </si>
  <si>
    <t>WZC Briels</t>
  </si>
  <si>
    <t>MELSELE</t>
  </si>
  <si>
    <t>.BZ485-O-LC-VS-MV</t>
  </si>
  <si>
    <t>project 2: vervangingsnieuwbouw van het woonzorgcentrum Briels met uitbreiding van de capaciteit naar 95 woongelegenheden</t>
  </si>
  <si>
    <t>OCMW Stekene</t>
  </si>
  <si>
    <t>STEKENE</t>
  </si>
  <si>
    <t>Woonzorgcentrum Zoetenaard</t>
  </si>
  <si>
    <t>.BZ492-O-LC-TD</t>
  </si>
  <si>
    <t>verbouwing van een woonzorgcentrum met 57 woongelegenheden en uitbreiding met 77 woongelegenheden, 6 woongelegenheden voor kortverblijf en een dagverzorgingscentrum met 15 verblijfseenheden</t>
  </si>
  <si>
    <t>Limburg</t>
  </si>
  <si>
    <t>Menos vzw</t>
  </si>
  <si>
    <t>GENK</t>
  </si>
  <si>
    <t>WZC Menos</t>
  </si>
  <si>
    <t>.BZ463-L-LC-VS-MV</t>
  </si>
  <si>
    <t>vervangingsnieuwbouw van woonzorgcentrum met 96 woongelegenheden.</t>
  </si>
  <si>
    <t>Woonzorgcentra Ocura vzw</t>
  </si>
  <si>
    <t>HASSELT</t>
  </si>
  <si>
    <t>Woonzorgcentrum Ocura Montenaken</t>
  </si>
  <si>
    <t>MONTENAKEN</t>
  </si>
  <si>
    <t>.BZ498-L-LC-TD</t>
  </si>
  <si>
    <t>uitbreiding van een woonzorgcentrum met 46 woongelegenheden en nieuwbouw van een dagverzorgingscentrum met 15 verblijfseenheden</t>
  </si>
  <si>
    <t>OCMW Hasselt</t>
  </si>
  <si>
    <t>WZC Banneux</t>
  </si>
  <si>
    <t>.BZ512-L-VS-MV</t>
  </si>
  <si>
    <t>Banneux : nieuwbouw van een woonzorgcentrum met 120 woongelegenheden, 4 woongelegenheden kortverblijf, een lokaal dienstencentrum en een dagverzorgingscentrum met 17 plaatsen</t>
  </si>
  <si>
    <t>Foyer De Lork vzw</t>
  </si>
  <si>
    <t>WZC Clarenhof</t>
  </si>
  <si>
    <t>.BZ444-L-VS-MV</t>
  </si>
  <si>
    <t>project 1 : realisatie van een rustoord met 43 woongelegenheden en een centrum voor kortverblijf van 3 woongelegenheden</t>
  </si>
  <si>
    <t>LDC 't Park</t>
  </si>
  <si>
    <t>.BZ513-L-VS-MV</t>
  </si>
  <si>
    <t>.BZ514-L-VS-MV</t>
  </si>
  <si>
    <t>Zonnestraal : uitbreiden van het woonzorgcentrum met 90 woongelegenheden, 1 woongelegenheid centrum kortverblijf (tot een totale capaciteit van 150 woongelegenheden en 4 woongelegenheden centrum kortverblijf) en een dagverzorgingscentrum</t>
  </si>
  <si>
    <t>Salvatorrusthuis vzw</t>
  </si>
  <si>
    <t>Woonzorgcentrum Salvator</t>
  </si>
  <si>
    <t>.BZ520-L-PN</t>
  </si>
  <si>
    <t>uitbreiding van het Woonzorgcentrum Salvator met 46 woongelegenheden te Hasselt</t>
  </si>
  <si>
    <t>Woonzorgcentrum Sint-Ursula</t>
  </si>
  <si>
    <t>HERK-DE-STAD</t>
  </si>
  <si>
    <t>.BZ490-L-LC-TD</t>
  </si>
  <si>
    <t>nieuwbouw van een woonzorgcentrum met 66 woongelegenheden, 10 woongelegenheden voor kortverblijf en een dagverzorgingscentrum met 15 verblijfseenheden</t>
  </si>
  <si>
    <t>OCMW Sint-Truiden</t>
  </si>
  <si>
    <t>SINT-TRUIDEN</t>
  </si>
  <si>
    <t>WZC 't Meiland</t>
  </si>
  <si>
    <t>.BZ493-L-LC-VS-MV</t>
  </si>
  <si>
    <t>nieuwbouw van een woonzorgcentrum naar 145 rusthuiswoongelegenheden en centrum kortverblijf van 5 woongelegenheden</t>
  </si>
  <si>
    <t>'T Heft vzw</t>
  </si>
  <si>
    <t>WZC Den Akker</t>
  </si>
  <si>
    <t>.BZ454-L-VS-MV</t>
  </si>
  <si>
    <t>uitbreiding van woonzorgcentrum Den Akker met 50 woongelegenheden, 5 woongelegenheden kortverblijf en een dagverzorgingscentrum met 15 verblijfseenheden</t>
  </si>
  <si>
    <t>Rusthuizen Z.A. Zuid-Limburg vzw</t>
  </si>
  <si>
    <t>Woonzorgcentrum Home Elisabeth</t>
  </si>
  <si>
    <t>.BZ523-L-PN</t>
  </si>
  <si>
    <t>nieuwbouw van het Woonzorgcentrum Home Elisabeth te Sint-Truiden</t>
  </si>
  <si>
    <t>AAACARE vzw</t>
  </si>
  <si>
    <t>Woonzorgcentrum Triamant Haspengouw</t>
  </si>
  <si>
    <t>VELM</t>
  </si>
  <si>
    <t>.BZ449-L-TD</t>
  </si>
  <si>
    <t>nieuwbouw van een Woon- en Zorgcentrum met 80 woongelegenheden en een centrum voor kortverblijf met 6 woongelegenheden</t>
  </si>
  <si>
    <t>Christelijke Woon- en Zorgcentra vzw</t>
  </si>
  <si>
    <t>ZONHOVEN</t>
  </si>
  <si>
    <t>Woonzorgcentrum Het Dorpvelt</t>
  </si>
  <si>
    <t>.BZ437-L-TD</t>
  </si>
  <si>
    <t>Nieuwbouw van een woonzorgcentrum met 68 woongelegenheden, 5 woongelegenheden voor kortverblijf en een dagverzorgingscentrum met 15 verblijfseenheden</t>
  </si>
  <si>
    <t>OCMW Heusden-Zolder</t>
  </si>
  <si>
    <t>HEUSDEN-ZOLDER</t>
  </si>
  <si>
    <t>Dagverzorgingscentrum De Brug</t>
  </si>
  <si>
    <t>HEUSDEN (LIMBURG)</t>
  </si>
  <si>
    <t>.BZ476-L-LC-TD</t>
  </si>
  <si>
    <t>Nieuwbouw van een dagverzorgingscentrum met 13 verblijfseenheden</t>
  </si>
  <si>
    <t>Woonzorgcentrum De Voorzienigheid vzw</t>
  </si>
  <si>
    <t>BOCHOLT</t>
  </si>
  <si>
    <t>Woonzorgcentrum De Voorzienigheid</t>
  </si>
  <si>
    <t>.BZ539-L-PN</t>
  </si>
  <si>
    <t>uitbreiding van het Woonzorgcentrum De Voorzienigheid met 30 woongelegendheden (van 82 naar 112) en de nieuwbouw van een lokaal dienstencentrum te Bocholt</t>
  </si>
  <si>
    <t>OCMW Kinrooi</t>
  </si>
  <si>
    <t>KINROOI</t>
  </si>
  <si>
    <t>Woonzorgcentrum Zorgvlied</t>
  </si>
  <si>
    <t>MOLENBEERSEL</t>
  </si>
  <si>
    <t>.BZ553-L-PN</t>
  </si>
  <si>
    <t>nieuwbouw van het Woonzorgcentrum Zorgvlied met 64 woongelegenheden en uitbreiding met 30 woongelegenheden en uitbreiding van een centrum voor kortverblijf met 4 woongelegenheden 4 te Kinrooi</t>
  </si>
  <si>
    <t>OCMW Lommel</t>
  </si>
  <si>
    <t>LOMMEL</t>
  </si>
  <si>
    <t>WZC Hoevezavel</t>
  </si>
  <si>
    <t>.BZ497-L-LC-VS-MV</t>
  </si>
  <si>
    <t>project 2: vervangingsnieuwbouw van het bestaande woonzorgcentrum 'De Hoevezavel' met 120 woongelegenheden, 3 woongelegenheden voor kortverblijf en LDC-antenne</t>
  </si>
  <si>
    <t>Rusthuizen Z.A. Noord-Limburg vzw</t>
  </si>
  <si>
    <t>HAMONT-ACHEL</t>
  </si>
  <si>
    <t>WZC Immaculata</t>
  </si>
  <si>
    <t>OVERPELT</t>
  </si>
  <si>
    <t>.BZ491-L-LC-VS-MV</t>
  </si>
  <si>
    <t>verbouwing en uitbreiding van het woonzorgcentrum (45 woongelegenheden) , realisatie van een centrum voor kortverblijf (4 woongelegenheden), van een dagverzorgingscentrum (15 verblijfseenheden) en van een lokaal dienstencentrum</t>
  </si>
  <si>
    <t>OCMW Dilsen-Stokkem</t>
  </si>
  <si>
    <t>DILSEN-STOKKEM</t>
  </si>
  <si>
    <t>Lokaal Dienstencentrum Stockheim</t>
  </si>
  <si>
    <t>STOKKEM</t>
  </si>
  <si>
    <t>.BZ525-L-PN</t>
  </si>
  <si>
    <t>nieuwbouw van het Lokaal Dienstencentrum Stockheim te Dilsen-Stokkem</t>
  </si>
  <si>
    <t>RH ST JOZEF BILZEN</t>
  </si>
  <si>
    <t>MUNSTERBILZEN</t>
  </si>
  <si>
    <t>.BZ438-L-TD</t>
  </si>
  <si>
    <t>Project 1: uitbreiding van het rusthuis Sint-Jozef met 27 woongelegenheden, 5 woongelegenheden voor kortverblijf en 5 door verbouwing gecompenseerde woongelegenheden</t>
  </si>
  <si>
    <t>OCMW Bilzen</t>
  </si>
  <si>
    <t>BILZEN</t>
  </si>
  <si>
    <t>Lokaal Dienstencentrum campus Demerhof</t>
  </si>
  <si>
    <t>.BZ552-L-PN</t>
  </si>
  <si>
    <t>verbouwing tot een Lokaal Dienstencentrum campus Demerhof te Bilzen</t>
  </si>
  <si>
    <t>OCMW Borgloon</t>
  </si>
  <si>
    <t>BORGLOON</t>
  </si>
  <si>
    <t>WZC Bloesemhof</t>
  </si>
  <si>
    <t>.BZ459-L-LC-VS-MV</t>
  </si>
  <si>
    <t>vervangingsnieuwbouw met 60 woongelegenheden en 4 woongelegenheden kortverblijf</t>
  </si>
  <si>
    <t>Bejaardenzorg Grauwzusters Limburg vzw</t>
  </si>
  <si>
    <t>Woonzorgcentrum 't Anker</t>
  </si>
  <si>
    <t>TONGEREN</t>
  </si>
  <si>
    <t>.BZ462-L-LC-TD</t>
  </si>
  <si>
    <t>uitbreiding van het Woonzorgcentrum met 21 woongelegenheden voor dementerenden</t>
  </si>
  <si>
    <t>Woonzorgcentrum</t>
  </si>
  <si>
    <t>Kortverblijf</t>
  </si>
  <si>
    <t>Dagverzorgingscentrum</t>
  </si>
  <si>
    <t>Lokaal dienstencentrum</t>
  </si>
  <si>
    <t>Extra</t>
  </si>
  <si>
    <t>VIPA</t>
  </si>
  <si>
    <t>Tot WVL</t>
  </si>
  <si>
    <t>OCMW</t>
  </si>
  <si>
    <t xml:space="preserve">vzw </t>
  </si>
  <si>
    <t>Totaal Vlaanderen</t>
  </si>
  <si>
    <t>Budget</t>
  </si>
  <si>
    <t>Capaciteit</t>
  </si>
  <si>
    <t>Oost-Vlaanderen</t>
  </si>
  <si>
    <t>Vlaams-Brabant</t>
  </si>
  <si>
    <t>Vlaanderen</t>
  </si>
  <si>
    <t xml:space="preserve">Totaal </t>
  </si>
  <si>
    <t>TOTAAL</t>
  </si>
  <si>
    <t>UITBREIDING</t>
  </si>
  <si>
    <t>% UITBREIDING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</si>
</sst>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0EE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3">
    <xf numFmtId="0" fontId="0" fillId="0" borderId="0" xfId="0"/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right" wrapText="1"/>
    </xf>
    <xf numFmtId="0" fontId="18" fillId="34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4" fontId="0" fillId="35" borderId="10" xfId="0" applyNumberFormat="1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0" fontId="16" fillId="35" borderId="0" xfId="0" applyFont="1" applyFill="1" applyBorder="1" applyAlignment="1">
      <alignment horizontal="left" wrapText="1"/>
    </xf>
    <xf numFmtId="0" fontId="16" fillId="36" borderId="0" xfId="0" applyFont="1" applyFill="1" applyBorder="1" applyAlignment="1">
      <alignment horizontal="left" wrapText="1"/>
    </xf>
    <xf numFmtId="0" fontId="16" fillId="0" borderId="0" xfId="0" applyFont="1"/>
    <xf numFmtId="0" fontId="16" fillId="33" borderId="12" xfId="0" applyFont="1" applyFill="1" applyBorder="1" applyAlignment="1">
      <alignment horizontal="right" wrapText="1"/>
    </xf>
    <xf numFmtId="4" fontId="16" fillId="33" borderId="12" xfId="0" applyNumberFormat="1" applyFont="1" applyFill="1" applyBorder="1" applyAlignment="1">
      <alignment horizontal="right" wrapText="1"/>
    </xf>
    <xf numFmtId="3" fontId="16" fillId="33" borderId="12" xfId="0" applyNumberFormat="1" applyFont="1" applyFill="1" applyBorder="1" applyAlignment="1">
      <alignment horizontal="right" wrapText="1"/>
    </xf>
    <xf numFmtId="3" fontId="16" fillId="37" borderId="12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right" wrapText="1"/>
    </xf>
    <xf numFmtId="0" fontId="19" fillId="35" borderId="0" xfId="0" applyFont="1" applyFill="1" applyBorder="1" applyAlignment="1">
      <alignment horizontal="left" wrapText="1"/>
    </xf>
    <xf numFmtId="0" fontId="20" fillId="0" borderId="0" xfId="0" applyFont="1"/>
    <xf numFmtId="4" fontId="16" fillId="35" borderId="13" xfId="0" applyNumberFormat="1" applyFont="1" applyFill="1" applyBorder="1"/>
    <xf numFmtId="4" fontId="16" fillId="36" borderId="13" xfId="0" applyNumberFormat="1" applyFont="1" applyFill="1" applyBorder="1"/>
    <xf numFmtId="0" fontId="16" fillId="38" borderId="13" xfId="0" applyFont="1" applyFill="1" applyBorder="1"/>
    <xf numFmtId="0" fontId="16" fillId="38" borderId="26" xfId="0" applyFont="1" applyFill="1" applyBorder="1"/>
    <xf numFmtId="0" fontId="16" fillId="38" borderId="27" xfId="0" applyFont="1" applyFill="1" applyBorder="1"/>
    <xf numFmtId="4" fontId="16" fillId="35" borderId="26" xfId="0" applyNumberFormat="1" applyFont="1" applyFill="1" applyBorder="1"/>
    <xf numFmtId="9" fontId="16" fillId="35" borderId="27" xfId="0" applyNumberFormat="1" applyFont="1" applyFill="1" applyBorder="1"/>
    <xf numFmtId="4" fontId="16" fillId="36" borderId="26" xfId="0" applyNumberFormat="1" applyFont="1" applyFill="1" applyBorder="1"/>
    <xf numFmtId="9" fontId="16" fillId="36" borderId="27" xfId="0" applyNumberFormat="1" applyFont="1" applyFill="1" applyBorder="1"/>
    <xf numFmtId="0" fontId="16" fillId="38" borderId="33" xfId="0" applyFont="1" applyFill="1" applyBorder="1"/>
    <xf numFmtId="0" fontId="16" fillId="38" borderId="34" xfId="0" applyFont="1" applyFill="1" applyBorder="1"/>
    <xf numFmtId="0" fontId="16" fillId="35" borderId="34" xfId="0" applyFont="1" applyFill="1" applyBorder="1" applyAlignment="1">
      <alignment horizontal="left" wrapText="1"/>
    </xf>
    <xf numFmtId="0" fontId="16" fillId="36" borderId="34" xfId="0" applyFont="1" applyFill="1" applyBorder="1" applyAlignment="1">
      <alignment horizontal="left" wrapText="1"/>
    </xf>
    <xf numFmtId="0" fontId="19" fillId="39" borderId="34" xfId="0" applyFont="1" applyFill="1" applyBorder="1" applyAlignment="1">
      <alignment horizontal="left" wrapText="1"/>
    </xf>
    <xf numFmtId="4" fontId="20" fillId="39" borderId="26" xfId="0" applyNumberFormat="1" applyFont="1" applyFill="1" applyBorder="1"/>
    <xf numFmtId="4" fontId="19" fillId="39" borderId="13" xfId="0" applyNumberFormat="1" applyFont="1" applyFill="1" applyBorder="1"/>
    <xf numFmtId="9" fontId="19" fillId="39" borderId="27" xfId="0" applyNumberFormat="1" applyFont="1" applyFill="1" applyBorder="1"/>
    <xf numFmtId="4" fontId="19" fillId="39" borderId="26" xfId="0" applyNumberFormat="1" applyFont="1" applyFill="1" applyBorder="1"/>
    <xf numFmtId="0" fontId="19" fillId="40" borderId="34" xfId="0" applyFont="1" applyFill="1" applyBorder="1" applyAlignment="1">
      <alignment horizontal="left" wrapText="1"/>
    </xf>
    <xf numFmtId="4" fontId="20" fillId="40" borderId="26" xfId="0" applyNumberFormat="1" applyFont="1" applyFill="1" applyBorder="1"/>
    <xf numFmtId="4" fontId="19" fillId="40" borderId="13" xfId="0" applyNumberFormat="1" applyFont="1" applyFill="1" applyBorder="1"/>
    <xf numFmtId="9" fontId="19" fillId="40" borderId="27" xfId="0" applyNumberFormat="1" applyFont="1" applyFill="1" applyBorder="1"/>
    <xf numFmtId="4" fontId="19" fillId="40" borderId="26" xfId="0" applyNumberFormat="1" applyFont="1" applyFill="1" applyBorder="1"/>
    <xf numFmtId="0" fontId="19" fillId="40" borderId="35" xfId="0" applyFont="1" applyFill="1" applyBorder="1" applyAlignment="1">
      <alignment wrapText="1"/>
    </xf>
    <xf numFmtId="4" fontId="20" fillId="40" borderId="28" xfId="0" applyNumberFormat="1" applyFont="1" applyFill="1" applyBorder="1"/>
    <xf numFmtId="4" fontId="19" fillId="40" borderId="29" xfId="0" applyNumberFormat="1" applyFont="1" applyFill="1" applyBorder="1"/>
    <xf numFmtId="9" fontId="19" fillId="40" borderId="30" xfId="0" applyNumberFormat="1" applyFont="1" applyFill="1" applyBorder="1"/>
    <xf numFmtId="4" fontId="19" fillId="40" borderId="28" xfId="0" applyNumberFormat="1" applyFont="1" applyFill="1" applyBorder="1"/>
    <xf numFmtId="0" fontId="16" fillId="41" borderId="34" xfId="0" applyFont="1" applyFill="1" applyBorder="1"/>
    <xf numFmtId="4" fontId="16" fillId="41" borderId="26" xfId="0" applyNumberFormat="1" applyFont="1" applyFill="1" applyBorder="1"/>
    <xf numFmtId="4" fontId="16" fillId="41" borderId="13" xfId="0" applyNumberFormat="1" applyFont="1" applyFill="1" applyBorder="1"/>
    <xf numFmtId="9" fontId="16" fillId="41" borderId="27" xfId="0" applyNumberFormat="1" applyFont="1" applyFill="1" applyBorder="1"/>
    <xf numFmtId="0" fontId="19" fillId="42" borderId="34" xfId="0" applyFont="1" applyFill="1" applyBorder="1" applyAlignment="1">
      <alignment wrapText="1"/>
    </xf>
    <xf numFmtId="4" fontId="20" fillId="42" borderId="26" xfId="0" applyNumberFormat="1" applyFont="1" applyFill="1" applyBorder="1"/>
    <xf numFmtId="4" fontId="19" fillId="42" borderId="13" xfId="0" applyNumberFormat="1" applyFont="1" applyFill="1" applyBorder="1"/>
    <xf numFmtId="9" fontId="19" fillId="42" borderId="27" xfId="0" applyNumberFormat="1" applyFont="1" applyFill="1" applyBorder="1"/>
    <xf numFmtId="4" fontId="19" fillId="42" borderId="26" xfId="0" applyNumberFormat="1" applyFont="1" applyFill="1" applyBorder="1"/>
    <xf numFmtId="0" fontId="19" fillId="36" borderId="0" xfId="0" applyFont="1" applyFill="1" applyBorder="1" applyAlignment="1">
      <alignment horizontal="left" wrapText="1"/>
    </xf>
    <xf numFmtId="0" fontId="16" fillId="38" borderId="31" xfId="0" applyFont="1" applyFill="1" applyBorder="1" applyAlignment="1">
      <alignment horizontal="center"/>
    </xf>
    <xf numFmtId="0" fontId="16" fillId="38" borderId="25" xfId="0" applyFont="1" applyFill="1" applyBorder="1" applyAlignment="1">
      <alignment horizontal="center"/>
    </xf>
    <xf numFmtId="0" fontId="16" fillId="38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19" fillId="36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4" fontId="16" fillId="0" borderId="15" xfId="0" applyNumberFormat="1" applyFont="1" applyBorder="1" applyAlignment="1">
      <alignment wrapText="1"/>
    </xf>
    <xf numFmtId="3" fontId="16" fillId="0" borderId="15" xfId="0" applyNumberFormat="1" applyFont="1" applyBorder="1" applyAlignment="1">
      <alignment horizontal="center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6" xfId="0" applyNumberFormat="1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37" borderId="0" xfId="0" applyNumberFormat="1" applyFont="1" applyFill="1" applyAlignment="1">
      <alignment wrapText="1"/>
    </xf>
    <xf numFmtId="4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wrapText="1"/>
    </xf>
    <xf numFmtId="4" fontId="16" fillId="0" borderId="0" xfId="0" applyNumberFormat="1" applyFont="1" applyFill="1" applyAlignment="1">
      <alignment horizontal="left" wrapText="1"/>
    </xf>
    <xf numFmtId="4" fontId="16" fillId="37" borderId="17" xfId="0" applyNumberFormat="1" applyFont="1" applyFill="1" applyBorder="1" applyAlignment="1">
      <alignment horizontal="left" wrapText="1"/>
    </xf>
    <xf numFmtId="4" fontId="16" fillId="0" borderId="18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4" fontId="19" fillId="37" borderId="20" xfId="0" applyNumberFormat="1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left" wrapText="1"/>
    </xf>
    <xf numFmtId="4" fontId="19" fillId="0" borderId="21" xfId="0" applyNumberFormat="1" applyFont="1" applyFill="1" applyBorder="1" applyAlignment="1">
      <alignment horizontal="left" wrapText="1"/>
    </xf>
    <xf numFmtId="0" fontId="16" fillId="35" borderId="0" xfId="0" applyFont="1" applyFill="1" applyAlignment="1">
      <alignment horizontal="left" wrapText="1"/>
    </xf>
    <xf numFmtId="4" fontId="16" fillId="35" borderId="0" xfId="0" applyNumberFormat="1" applyFont="1" applyFill="1" applyAlignment="1">
      <alignment horizontal="left" wrapText="1"/>
    </xf>
    <xf numFmtId="3" fontId="16" fillId="35" borderId="0" xfId="0" applyNumberFormat="1" applyFont="1" applyFill="1" applyAlignment="1">
      <alignment horizontal="right" wrapText="1"/>
    </xf>
    <xf numFmtId="4" fontId="16" fillId="35" borderId="0" xfId="0" applyNumberFormat="1" applyFont="1" applyFill="1" applyAlignment="1">
      <alignment horizontal="right" wrapText="1"/>
    </xf>
    <xf numFmtId="4" fontId="16" fillId="35" borderId="18" xfId="0" applyNumberFormat="1" applyFont="1" applyFill="1" applyBorder="1" applyAlignment="1">
      <alignment horizontal="left" wrapText="1"/>
    </xf>
    <xf numFmtId="4" fontId="16" fillId="35" borderId="19" xfId="0" applyNumberFormat="1" applyFont="1" applyFill="1" applyBorder="1" applyAlignment="1">
      <alignment horizontal="left" wrapText="1"/>
    </xf>
    <xf numFmtId="0" fontId="0" fillId="35" borderId="0" xfId="0" applyFont="1" applyFill="1" applyAlignment="1">
      <alignment horizontal="left" wrapText="1"/>
    </xf>
    <xf numFmtId="4" fontId="0" fillId="35" borderId="0" xfId="0" applyNumberFormat="1" applyFont="1" applyFill="1" applyAlignment="1">
      <alignment horizontal="left" wrapText="1"/>
    </xf>
    <xf numFmtId="3" fontId="0" fillId="35" borderId="0" xfId="0" applyNumberFormat="1" applyFont="1" applyFill="1" applyAlignment="1">
      <alignment horizontal="right" wrapText="1"/>
    </xf>
    <xf numFmtId="4" fontId="0" fillId="35" borderId="0" xfId="0" applyNumberFormat="1" applyFont="1" applyFill="1" applyAlignment="1">
      <alignment horizontal="right" wrapText="1"/>
    </xf>
    <xf numFmtId="4" fontId="19" fillId="35" borderId="0" xfId="0" applyNumberFormat="1" applyFont="1" applyFill="1" applyBorder="1" applyAlignment="1">
      <alignment horizontal="left" wrapText="1"/>
    </xf>
    <xf numFmtId="4" fontId="19" fillId="35" borderId="21" xfId="0" applyNumberFormat="1" applyFont="1" applyFill="1" applyBorder="1" applyAlignment="1">
      <alignment horizontal="left" wrapText="1"/>
    </xf>
    <xf numFmtId="0" fontId="16" fillId="36" borderId="0" xfId="0" applyFont="1" applyFill="1" applyAlignment="1">
      <alignment horizontal="left" wrapText="1"/>
    </xf>
    <xf numFmtId="4" fontId="16" fillId="36" borderId="0" xfId="0" applyNumberFormat="1" applyFont="1" applyFill="1" applyAlignment="1">
      <alignment horizontal="left" wrapText="1"/>
    </xf>
    <xf numFmtId="3" fontId="16" fillId="36" borderId="0" xfId="0" applyNumberFormat="1" applyFont="1" applyFill="1" applyAlignment="1">
      <alignment horizontal="right" wrapText="1"/>
    </xf>
    <xf numFmtId="4" fontId="16" fillId="36" borderId="0" xfId="0" applyNumberFormat="1" applyFont="1" applyFill="1" applyAlignment="1">
      <alignment horizontal="right" wrapText="1"/>
    </xf>
    <xf numFmtId="4" fontId="16" fillId="36" borderId="18" xfId="0" applyNumberFormat="1" applyFont="1" applyFill="1" applyBorder="1" applyAlignment="1">
      <alignment horizontal="left" wrapText="1"/>
    </xf>
    <xf numFmtId="4" fontId="16" fillId="36" borderId="19" xfId="0" applyNumberFormat="1" applyFont="1" applyFill="1" applyBorder="1" applyAlignment="1">
      <alignment horizontal="left" wrapText="1"/>
    </xf>
    <xf numFmtId="0" fontId="0" fillId="36" borderId="0" xfId="0" applyFont="1" applyFill="1" applyAlignment="1">
      <alignment horizontal="left" wrapText="1"/>
    </xf>
    <xf numFmtId="4" fontId="0" fillId="36" borderId="0" xfId="0" applyNumberFormat="1" applyFont="1" applyFill="1" applyAlignment="1">
      <alignment wrapText="1"/>
    </xf>
    <xf numFmtId="4" fontId="0" fillId="36" borderId="0" xfId="0" applyNumberFormat="1" applyFont="1" applyFill="1" applyAlignment="1">
      <alignment horizontal="left" wrapText="1"/>
    </xf>
    <xf numFmtId="3" fontId="0" fillId="36" borderId="0" xfId="0" applyNumberFormat="1" applyFont="1" applyFill="1" applyAlignment="1">
      <alignment horizontal="right" wrapText="1"/>
    </xf>
    <xf numFmtId="4" fontId="0" fillId="36" borderId="0" xfId="0" applyNumberFormat="1" applyFont="1" applyFill="1" applyAlignment="1">
      <alignment horizontal="right" wrapText="1"/>
    </xf>
    <xf numFmtId="4" fontId="19" fillId="36" borderId="0" xfId="0" applyNumberFormat="1" applyFont="1" applyFill="1" applyBorder="1" applyAlignment="1">
      <alignment horizontal="left" wrapText="1"/>
    </xf>
    <xf numFmtId="4" fontId="19" fillId="36" borderId="21" xfId="0" applyNumberFormat="1" applyFont="1" applyFill="1" applyBorder="1" applyAlignment="1">
      <alignment horizontal="left" wrapText="1"/>
    </xf>
    <xf numFmtId="4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wrapText="1"/>
    </xf>
    <xf numFmtId="4" fontId="16" fillId="0" borderId="0" xfId="0" applyNumberFormat="1" applyFont="1" applyFill="1" applyAlignment="1">
      <alignment horizontal="right" wrapText="1"/>
    </xf>
    <xf numFmtId="0" fontId="19" fillId="0" borderId="0" xfId="0" applyFont="1" applyFill="1" applyAlignment="1">
      <alignment horizontal="left" wrapText="1"/>
    </xf>
    <xf numFmtId="4" fontId="19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Alignment="1">
      <alignment horizontal="right" wrapText="1"/>
    </xf>
    <xf numFmtId="4" fontId="19" fillId="0" borderId="0" xfId="0" applyNumberFormat="1" applyFont="1" applyFill="1" applyAlignment="1">
      <alignment horizontal="right" wrapText="1"/>
    </xf>
    <xf numFmtId="0" fontId="16" fillId="35" borderId="0" xfId="0" applyFont="1" applyFill="1" applyAlignment="1">
      <alignment wrapText="1"/>
    </xf>
    <xf numFmtId="4" fontId="16" fillId="35" borderId="0" xfId="0" applyNumberFormat="1" applyFont="1" applyFill="1" applyAlignment="1">
      <alignment wrapText="1"/>
    </xf>
    <xf numFmtId="0" fontId="19" fillId="35" borderId="0" xfId="0" applyFont="1" applyFill="1" applyAlignment="1">
      <alignment horizontal="left" wrapText="1"/>
    </xf>
    <xf numFmtId="4" fontId="19" fillId="35" borderId="0" xfId="0" applyNumberFormat="1" applyFont="1" applyFill="1" applyAlignment="1">
      <alignment wrapText="1"/>
    </xf>
    <xf numFmtId="4" fontId="19" fillId="35" borderId="0" xfId="0" applyNumberFormat="1" applyFont="1" applyFill="1" applyAlignment="1">
      <alignment horizontal="left" wrapText="1"/>
    </xf>
    <xf numFmtId="3" fontId="19" fillId="35" borderId="0" xfId="0" applyNumberFormat="1" applyFont="1" applyFill="1" applyAlignment="1">
      <alignment horizontal="right" wrapText="1"/>
    </xf>
    <xf numFmtId="4" fontId="19" fillId="35" borderId="0" xfId="0" applyNumberFormat="1" applyFont="1" applyFill="1" applyAlignment="1">
      <alignment horizontal="right" wrapText="1"/>
    </xf>
    <xf numFmtId="4" fontId="16" fillId="36" borderId="0" xfId="0" applyNumberFormat="1" applyFont="1" applyFill="1" applyAlignment="1">
      <alignment wrapText="1"/>
    </xf>
    <xf numFmtId="0" fontId="19" fillId="36" borderId="0" xfId="0" applyFont="1" applyFill="1" applyAlignment="1">
      <alignment horizontal="left" wrapText="1"/>
    </xf>
    <xf numFmtId="4" fontId="19" fillId="36" borderId="0" xfId="0" applyNumberFormat="1" applyFont="1" applyFill="1" applyAlignment="1">
      <alignment wrapText="1"/>
    </xf>
    <xf numFmtId="4" fontId="19" fillId="36" borderId="0" xfId="0" applyNumberFormat="1" applyFont="1" applyFill="1" applyAlignment="1">
      <alignment horizontal="left" wrapText="1"/>
    </xf>
    <xf numFmtId="3" fontId="19" fillId="36" borderId="0" xfId="0" applyNumberFormat="1" applyFont="1" applyFill="1" applyAlignment="1">
      <alignment horizontal="right" wrapText="1"/>
    </xf>
    <xf numFmtId="4" fontId="19" fillId="36" borderId="0" xfId="0" applyNumberFormat="1" applyFont="1" applyFill="1" applyAlignment="1">
      <alignment horizontal="right" wrapText="1"/>
    </xf>
    <xf numFmtId="4" fontId="19" fillId="37" borderId="22" xfId="0" applyNumberFormat="1" applyFont="1" applyFill="1" applyBorder="1" applyAlignment="1">
      <alignment horizontal="left" wrapText="1"/>
    </xf>
    <xf numFmtId="4" fontId="19" fillId="36" borderId="23" xfId="0" applyNumberFormat="1" applyFont="1" applyFill="1" applyBorder="1" applyAlignment="1">
      <alignment horizontal="left" wrapText="1"/>
    </xf>
    <xf numFmtId="4" fontId="19" fillId="36" borderId="24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4" fontId="0" fillId="37" borderId="0" xfId="0" applyNumberFormat="1" applyFont="1" applyFill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CCFF99"/>
      <color rgb="FF00CC00"/>
      <color rgb="FFCCECFF"/>
      <color rgb="FFFFFF99"/>
      <color rgb="FFFF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K1" workbookViewId="0">
      <selection activeCell="M9" sqref="M9"/>
    </sheetView>
  </sheetViews>
  <sheetFormatPr defaultRowHeight="15" x14ac:dyDescent="0.25"/>
  <cols>
    <col min="1" max="1" width="24.28515625" customWidth="1"/>
    <col min="2" max="2" width="12.7109375" bestFit="1" customWidth="1"/>
    <col min="3" max="3" width="13.85546875" style="1" bestFit="1" customWidth="1"/>
    <col min="4" max="4" width="14.7109375" style="1" bestFit="1" customWidth="1"/>
    <col min="5" max="5" width="12.7109375" bestFit="1" customWidth="1"/>
    <col min="6" max="6" width="12.7109375" style="1" customWidth="1"/>
    <col min="7" max="7" width="14.7109375" style="1" bestFit="1" customWidth="1"/>
    <col min="8" max="8" width="13.42578125" bestFit="1" customWidth="1"/>
    <col min="9" max="9" width="13.85546875" style="1" bestFit="1" customWidth="1"/>
    <col min="10" max="10" width="14.7109375" style="1" bestFit="1" customWidth="1"/>
    <col min="11" max="11" width="15.140625" bestFit="1" customWidth="1"/>
    <col min="12" max="12" width="13.42578125" style="1" bestFit="1" customWidth="1"/>
    <col min="13" max="13" width="14.7109375" style="1" bestFit="1" customWidth="1"/>
    <col min="14" max="14" width="13.42578125" bestFit="1" customWidth="1"/>
    <col min="15" max="15" width="14.42578125" style="1" bestFit="1" customWidth="1"/>
    <col min="16" max="16" width="14.7109375" style="1" bestFit="1" customWidth="1"/>
    <col min="17" max="17" width="13.85546875" bestFit="1" customWidth="1"/>
    <col min="18" max="18" width="14.42578125" style="1" bestFit="1" customWidth="1"/>
    <col min="19" max="19" width="14.7109375" style="1" bestFit="1" customWidth="1"/>
  </cols>
  <sheetData>
    <row r="1" spans="1:19" x14ac:dyDescent="0.25">
      <c r="A1" s="36"/>
      <c r="B1" s="65" t="s">
        <v>13</v>
      </c>
      <c r="C1" s="66"/>
      <c r="D1" s="67"/>
      <c r="E1" s="65" t="s">
        <v>497</v>
      </c>
      <c r="F1" s="66"/>
      <c r="G1" s="67"/>
      <c r="H1" s="65" t="s">
        <v>617</v>
      </c>
      <c r="I1" s="66"/>
      <c r="J1" s="67"/>
      <c r="K1" s="65" t="s">
        <v>618</v>
      </c>
      <c r="L1" s="66"/>
      <c r="M1" s="67"/>
      <c r="N1" s="65" t="s">
        <v>261</v>
      </c>
      <c r="O1" s="66"/>
      <c r="P1" s="67"/>
      <c r="Q1" s="65" t="s">
        <v>619</v>
      </c>
      <c r="R1" s="66"/>
      <c r="S1" s="67"/>
    </row>
    <row r="2" spans="1:19" s="1" customFormat="1" x14ac:dyDescent="0.25">
      <c r="A2" s="37"/>
      <c r="B2" s="30" t="s">
        <v>622</v>
      </c>
      <c r="C2" s="29" t="s">
        <v>621</v>
      </c>
      <c r="D2" s="31" t="s">
        <v>623</v>
      </c>
      <c r="E2" s="30" t="s">
        <v>622</v>
      </c>
      <c r="F2" s="29" t="s">
        <v>621</v>
      </c>
      <c r="G2" s="31" t="s">
        <v>623</v>
      </c>
      <c r="H2" s="30" t="s">
        <v>622</v>
      </c>
      <c r="I2" s="29" t="s">
        <v>621</v>
      </c>
      <c r="J2" s="31" t="s">
        <v>623</v>
      </c>
      <c r="K2" s="30" t="s">
        <v>622</v>
      </c>
      <c r="L2" s="29" t="s">
        <v>621</v>
      </c>
      <c r="M2" s="31" t="s">
        <v>623</v>
      </c>
      <c r="N2" s="30" t="s">
        <v>622</v>
      </c>
      <c r="O2" s="29" t="s">
        <v>621</v>
      </c>
      <c r="P2" s="31" t="s">
        <v>623</v>
      </c>
      <c r="Q2" s="30" t="s">
        <v>622</v>
      </c>
      <c r="R2" s="29" t="s">
        <v>621</v>
      </c>
      <c r="S2" s="31" t="s">
        <v>623</v>
      </c>
    </row>
    <row r="3" spans="1:19" s="18" customFormat="1" x14ac:dyDescent="0.25">
      <c r="A3" s="55" t="s">
        <v>620</v>
      </c>
      <c r="B3" s="56">
        <f>'07-2009 tem 02-2014'!Q54</f>
        <v>35496859.74380517</v>
      </c>
      <c r="C3" s="57">
        <f>'07-2009 tem 02-2014'!R54</f>
        <v>130530430.13999999</v>
      </c>
      <c r="D3" s="58">
        <f>B3/C3</f>
        <v>0.27194317605276508</v>
      </c>
      <c r="E3" s="56">
        <f>'07-2009 tem 02-2014'!Q313</f>
        <v>39495269.960605301</v>
      </c>
      <c r="F3" s="57">
        <f>'07-2009 tem 02-2014'!R313</f>
        <v>98800470.280000001</v>
      </c>
      <c r="G3" s="58">
        <f>E3/F3</f>
        <v>0.3997477931904162</v>
      </c>
      <c r="H3" s="56">
        <f>'07-2009 tem 02-2014'!Q251</f>
        <v>21908295.587617554</v>
      </c>
      <c r="I3" s="57">
        <f>'07-2009 tem 02-2014'!R251</f>
        <v>107519173.73</v>
      </c>
      <c r="J3" s="58">
        <f>H3/I3</f>
        <v>0.2037617554858934</v>
      </c>
      <c r="K3" s="56">
        <f>'07-2009 tem 02-2014'!Q118</f>
        <v>38342025.302869134</v>
      </c>
      <c r="L3" s="57">
        <f>'07-2009 tem 02-2014'!R118</f>
        <v>96974786.11999999</v>
      </c>
      <c r="M3" s="58">
        <f>K3/L3</f>
        <v>0.39538138558432467</v>
      </c>
      <c r="N3" s="56">
        <f>'07-2009 tem 02-2014'!Q200</f>
        <v>35965691.675277539</v>
      </c>
      <c r="O3" s="57">
        <f>'07-2009 tem 02-2014'!R200</f>
        <v>150145543.5</v>
      </c>
      <c r="P3" s="58">
        <f>N3/O3</f>
        <v>0.2395388556789069</v>
      </c>
      <c r="Q3" s="56">
        <f>'07-2009 tem 02-2014'!Q328</f>
        <v>171532716.38251373</v>
      </c>
      <c r="R3" s="57">
        <f>'07-2009 tem 02-2014'!R328</f>
        <v>583970403.76999998</v>
      </c>
      <c r="S3" s="58">
        <f>Q3/R3</f>
        <v>0.29373529082147259</v>
      </c>
    </row>
    <row r="4" spans="1:19" s="26" customFormat="1" x14ac:dyDescent="0.25">
      <c r="A4" s="59" t="s">
        <v>605</v>
      </c>
      <c r="B4" s="60">
        <f>'07-2009 tem 02-2014'!Q55</f>
        <v>25894164.477290712</v>
      </c>
      <c r="C4" s="61">
        <f>'07-2009 tem 02-2014'!R55</f>
        <v>119603225.1815525</v>
      </c>
      <c r="D4" s="62">
        <f t="shared" ref="D4:D17" si="0">B4/C4</f>
        <v>0.21650055370985602</v>
      </c>
      <c r="E4" s="60">
        <f>'07-2009 tem 02-2014'!Q314</f>
        <v>31272280.00035309</v>
      </c>
      <c r="F4" s="61">
        <f>'07-2009 tem 02-2014'!R314</f>
        <v>86652871.475081965</v>
      </c>
      <c r="G4" s="62">
        <f t="shared" ref="G4:G17" si="1">E4/F4</f>
        <v>0.36089144500359455</v>
      </c>
      <c r="H4" s="60">
        <f>'07-2009 tem 02-2014'!Q252</f>
        <v>14628000.438501567</v>
      </c>
      <c r="I4" s="61">
        <f>'07-2009 tem 02-2014'!R252</f>
        <v>98688445.354683384</v>
      </c>
      <c r="J4" s="62">
        <f t="shared" ref="J4:J17" si="2">H4/I4</f>
        <v>0.14822404371584699</v>
      </c>
      <c r="K4" s="60">
        <f>'07-2009 tem 02-2014'!Q119</f>
        <v>27009072.691224631</v>
      </c>
      <c r="L4" s="61">
        <f>'07-2009 tem 02-2014'!R119</f>
        <v>83877421.724506646</v>
      </c>
      <c r="M4" s="62">
        <f t="shared" ref="M4:M17" si="3">K4/L4</f>
        <v>0.32200647249190939</v>
      </c>
      <c r="N4" s="60">
        <f>'07-2009 tem 02-2014'!Q201</f>
        <v>27631395.921648167</v>
      </c>
      <c r="O4" s="61">
        <f>'07-2009 tem 02-2014'!R201</f>
        <v>137644099.86955595</v>
      </c>
      <c r="P4" s="62">
        <f t="shared" ref="P4:P17" si="4">N4/O4</f>
        <v>0.2007452258965999</v>
      </c>
      <c r="Q4" s="63">
        <f>'07-2009 tem 02-2014'!Q329</f>
        <v>126898869.54051664</v>
      </c>
      <c r="R4" s="61">
        <f>'07-2009 tem 02-2014'!R329</f>
        <v>526443788.85194218</v>
      </c>
      <c r="S4" s="62">
        <f t="shared" ref="S4:S17" si="5">Q4/R4</f>
        <v>0.24104922923918448</v>
      </c>
    </row>
    <row r="5" spans="1:19" s="26" customFormat="1" x14ac:dyDescent="0.25">
      <c r="A5" s="59" t="s">
        <v>606</v>
      </c>
      <c r="B5" s="60">
        <f>'07-2009 tem 02-2014'!Q56</f>
        <v>6887450.3980517499</v>
      </c>
      <c r="C5" s="61">
        <f>'07-2009 tem 02-2014'!R56</f>
        <v>7483479.7594216131</v>
      </c>
      <c r="D5" s="62">
        <f t="shared" si="0"/>
        <v>0.92035398230088494</v>
      </c>
      <c r="E5" s="60">
        <f>'07-2009 tem 02-2014'!Q315</f>
        <v>3239359.6813114756</v>
      </c>
      <c r="F5" s="61">
        <f>'07-2009 tem 02-2014'!R315</f>
        <v>4173790.3586128629</v>
      </c>
      <c r="G5" s="62">
        <f t="shared" si="1"/>
        <v>0.77611940298507465</v>
      </c>
      <c r="H5" s="60">
        <f>'07-2009 tem 02-2014'!Q253</f>
        <v>3100866.4524012539</v>
      </c>
      <c r="I5" s="61">
        <f>'07-2009 tem 02-2014'!R253</f>
        <v>3640147.5745579936</v>
      </c>
      <c r="J5" s="62">
        <f t="shared" si="2"/>
        <v>0.85185185185185186</v>
      </c>
      <c r="K5" s="60">
        <f>'07-2009 tem 02-2014'!Q120</f>
        <v>4614615.4346815953</v>
      </c>
      <c r="L5" s="61">
        <f>'07-2009 tem 02-2014'!R120</f>
        <v>5089649.376487053</v>
      </c>
      <c r="M5" s="62">
        <f t="shared" si="3"/>
        <v>0.90666666666666673</v>
      </c>
      <c r="N5" s="60">
        <f>'07-2009 tem 02-2014'!Q202</f>
        <v>5064687.4195132367</v>
      </c>
      <c r="O5" s="61">
        <f>'07-2009 tem 02-2014'!R202</f>
        <v>7180316.3415883863</v>
      </c>
      <c r="P5" s="62">
        <f t="shared" si="4"/>
        <v>0.70535714285714279</v>
      </c>
      <c r="Q5" s="63">
        <f>'07-2009 tem 02-2014'!Q330</f>
        <v>22840487.606828421</v>
      </c>
      <c r="R5" s="61">
        <f>'07-2009 tem 02-2014'!R330</f>
        <v>27552565.279297322</v>
      </c>
      <c r="S5" s="62">
        <f t="shared" si="5"/>
        <v>0.82897862232779096</v>
      </c>
    </row>
    <row r="6" spans="1:19" s="26" customFormat="1" x14ac:dyDescent="0.25">
      <c r="A6" s="59" t="s">
        <v>607</v>
      </c>
      <c r="B6" s="60">
        <f>'07-2009 tem 02-2014'!Q57</f>
        <v>2516568.4146727547</v>
      </c>
      <c r="C6" s="61">
        <f>'07-2009 tem 02-2014'!R57</f>
        <v>3112597.7760426179</v>
      </c>
      <c r="D6" s="62">
        <f t="shared" si="0"/>
        <v>0.80851063829787229</v>
      </c>
      <c r="E6" s="60">
        <f>'07-2009 tem 02-2014'!Q316</f>
        <v>4609858.0080201766</v>
      </c>
      <c r="F6" s="61">
        <f>'07-2009 tem 02-2014'!R316</f>
        <v>7600036.1753846155</v>
      </c>
      <c r="G6" s="62">
        <f t="shared" si="1"/>
        <v>0.60655737704918034</v>
      </c>
      <c r="H6" s="60">
        <f>'07-2009 tem 02-2014'!Q254</f>
        <v>3977198.275905956</v>
      </c>
      <c r="I6" s="61">
        <f>'07-2009 tem 02-2014'!R254</f>
        <v>4988350.3799498435</v>
      </c>
      <c r="J6" s="62">
        <f t="shared" si="2"/>
        <v>0.79729729729729726</v>
      </c>
      <c r="K6" s="60">
        <f>'07-2009 tem 02-2014'!Q121</f>
        <v>6582613.193589922</v>
      </c>
      <c r="L6" s="61">
        <f>'07-2009 tem 02-2014'!R121</f>
        <v>7532681.0772008393</v>
      </c>
      <c r="M6" s="62">
        <f t="shared" si="3"/>
        <v>0.87387387387387383</v>
      </c>
      <c r="N6" s="60">
        <f>'07-2009 tem 02-2014'!Q203</f>
        <v>3013168.4647736978</v>
      </c>
      <c r="O6" s="61">
        <f>'07-2009 tem 02-2014'!R203</f>
        <v>4936467.4848420154</v>
      </c>
      <c r="P6" s="62">
        <f t="shared" si="4"/>
        <v>0.61038961038961037</v>
      </c>
      <c r="Q6" s="63">
        <f>'07-2009 tem 02-2014'!Q331</f>
        <v>20615339.81705144</v>
      </c>
      <c r="R6" s="61">
        <f>'07-2009 tem 02-2014'!R331</f>
        <v>28207020.511584669</v>
      </c>
      <c r="S6" s="62">
        <f t="shared" si="5"/>
        <v>0.73085846867749416</v>
      </c>
    </row>
    <row r="7" spans="1:19" s="26" customFormat="1" x14ac:dyDescent="0.25">
      <c r="A7" s="59" t="s">
        <v>608</v>
      </c>
      <c r="B7" s="60">
        <f>'07-2009 tem 02-2014'!Q58</f>
        <v>198676.45378995431</v>
      </c>
      <c r="C7" s="61">
        <f>'07-2009 tem 02-2014'!R58</f>
        <v>331127.42298325722</v>
      </c>
      <c r="D7" s="62">
        <f t="shared" si="0"/>
        <v>0.6</v>
      </c>
      <c r="E7" s="60">
        <f>'07-2009 tem 02-2014'!Q317</f>
        <v>373772.27092055487</v>
      </c>
      <c r="F7" s="61">
        <f>'07-2009 tem 02-2014'!R317</f>
        <v>373772.27092055487</v>
      </c>
      <c r="G7" s="62">
        <f t="shared" si="1"/>
        <v>1</v>
      </c>
      <c r="H7" s="60">
        <f>'07-2009 tem 02-2014'!Q255</f>
        <v>202230.42080877745</v>
      </c>
      <c r="I7" s="61">
        <f>'07-2009 tem 02-2014'!R255</f>
        <v>202230.42080877745</v>
      </c>
      <c r="J7" s="62">
        <f t="shared" si="2"/>
        <v>1</v>
      </c>
      <c r="K7" s="60">
        <f>'07-2009 tem 02-2014'!Q122</f>
        <v>135723.98337298809</v>
      </c>
      <c r="L7" s="61">
        <f>'07-2009 tem 02-2014'!R122</f>
        <v>475033.94180545834</v>
      </c>
      <c r="M7" s="62">
        <f t="shared" si="3"/>
        <v>0.2857142857142857</v>
      </c>
      <c r="N7" s="60">
        <f>'07-2009 tem 02-2014'!Q204</f>
        <v>256439.86934244237</v>
      </c>
      <c r="O7" s="61">
        <f>'07-2009 tem 02-2014'!R204</f>
        <v>384659.80401366355</v>
      </c>
      <c r="P7" s="62">
        <f t="shared" si="4"/>
        <v>0.66666666666666663</v>
      </c>
      <c r="Q7" s="63">
        <f>'07-2009 tem 02-2014'!Q332</f>
        <v>1178019.4181172252</v>
      </c>
      <c r="R7" s="61">
        <f>'07-2009 tem 02-2014'!R332</f>
        <v>1767029.1271758378</v>
      </c>
      <c r="S7" s="62">
        <f t="shared" si="5"/>
        <v>0.66666666666666663</v>
      </c>
    </row>
    <row r="8" spans="1:19" s="18" customFormat="1" x14ac:dyDescent="0.25">
      <c r="A8" s="38" t="s">
        <v>612</v>
      </c>
      <c r="B8" s="32">
        <f>'07-2009 tem 02-2014'!Q59</f>
        <v>22413133.224785276</v>
      </c>
      <c r="C8" s="27">
        <f>'07-2009 tem 02-2014'!R59</f>
        <v>68074671.719999999</v>
      </c>
      <c r="D8" s="33">
        <f t="shared" si="0"/>
        <v>0.32924335378323111</v>
      </c>
      <c r="E8" s="32">
        <f>'07-2009 tem 02-2014'!Q318</f>
        <v>6420686.9300568188</v>
      </c>
      <c r="F8" s="27">
        <f>'07-2009 tem 02-2014'!R318</f>
        <v>49132213.030000001</v>
      </c>
      <c r="G8" s="33">
        <f t="shared" si="1"/>
        <v>0.13068181818181818</v>
      </c>
      <c r="H8" s="32">
        <f>'07-2009 tem 02-2014'!Q256</f>
        <v>12787643.340846457</v>
      </c>
      <c r="I8" s="27">
        <f>'07-2009 tem 02-2014'!R256</f>
        <v>70228354.780000001</v>
      </c>
      <c r="J8" s="33">
        <f t="shared" si="2"/>
        <v>0.18208661417322833</v>
      </c>
      <c r="K8" s="32">
        <f>'07-2009 tem 02-2014'!Q123</f>
        <v>15517462.772551548</v>
      </c>
      <c r="L8" s="27">
        <f>'07-2009 tem 02-2014'!R123</f>
        <v>52354570.050000004</v>
      </c>
      <c r="M8" s="33">
        <f t="shared" si="3"/>
        <v>0.29639175257731959</v>
      </c>
      <c r="N8" s="32">
        <f>'07-2009 tem 02-2014'!Q205</f>
        <v>6548633.8224787358</v>
      </c>
      <c r="O8" s="27">
        <f>'07-2009 tem 02-2014'!R205</f>
        <v>51328815.579999998</v>
      </c>
      <c r="P8" s="33">
        <f t="shared" si="4"/>
        <v>0.12758201701093561</v>
      </c>
      <c r="Q8" s="32">
        <f>'07-2009 tem 02-2014'!Q333</f>
        <v>127437158.76105574</v>
      </c>
      <c r="R8" s="27">
        <f>'07-2009 tem 02-2014'!R333</f>
        <v>291118625.16000003</v>
      </c>
      <c r="S8" s="33">
        <f t="shared" si="5"/>
        <v>0.4377499333511064</v>
      </c>
    </row>
    <row r="9" spans="1:19" s="26" customFormat="1" x14ac:dyDescent="0.25">
      <c r="A9" s="40" t="s">
        <v>605</v>
      </c>
      <c r="B9" s="41">
        <f>'07-2009 tem 02-2014'!Q60</f>
        <v>19002439.038404908</v>
      </c>
      <c r="C9" s="42">
        <f>'07-2009 tem 02-2014'!R60</f>
        <v>64315947.514601231</v>
      </c>
      <c r="D9" s="43">
        <f t="shared" si="0"/>
        <v>0.29545454545454541</v>
      </c>
      <c r="E9" s="41">
        <f>'07-2009 tem 02-2014'!Q319</f>
        <v>3349923.6156818187</v>
      </c>
      <c r="F9" s="42">
        <f>'07-2009 tem 02-2014'!R319</f>
        <v>43897957.380497165</v>
      </c>
      <c r="G9" s="43">
        <f t="shared" si="1"/>
        <v>7.6311605723370424E-2</v>
      </c>
      <c r="H9" s="41">
        <f>'07-2009 tem 02-2014'!Q257</f>
        <v>8294687.5724409446</v>
      </c>
      <c r="I9" s="42">
        <f>'07-2009 tem 02-2014'!R257</f>
        <v>65735399.011594489</v>
      </c>
      <c r="J9" s="43">
        <f t="shared" si="2"/>
        <v>0.12618296529968454</v>
      </c>
      <c r="K9" s="41">
        <f>'07-2009 tem 02-2014'!Q124</f>
        <v>10255018.875773197</v>
      </c>
      <c r="L9" s="42">
        <f>'07-2009 tem 02-2014'!R124</f>
        <v>45472912.646520622</v>
      </c>
      <c r="M9" s="43">
        <f t="shared" si="3"/>
        <v>0.22551928783382791</v>
      </c>
      <c r="N9" s="41">
        <f>'07-2009 tem 02-2014'!Q206</f>
        <v>3305500.8818226</v>
      </c>
      <c r="O9" s="42">
        <f>'07-2009 tem 02-2014'!R206</f>
        <v>47773842.93351154</v>
      </c>
      <c r="P9" s="43">
        <f t="shared" si="4"/>
        <v>6.919060052219321E-2</v>
      </c>
      <c r="Q9" s="44">
        <f>'07-2009 tem 02-2014'!Q334</f>
        <v>103067324.50346042</v>
      </c>
      <c r="R9" s="42">
        <f>'07-2009 tem 02-2014'!R334</f>
        <v>265584626.84551322</v>
      </c>
      <c r="S9" s="43">
        <f t="shared" si="5"/>
        <v>0.38807714786674458</v>
      </c>
    </row>
    <row r="10" spans="1:19" s="26" customFormat="1" x14ac:dyDescent="0.25">
      <c r="A10" s="40" t="s">
        <v>606</v>
      </c>
      <c r="B10" s="41">
        <f>'07-2009 tem 02-2014'!Q61</f>
        <v>3271482.1787730064</v>
      </c>
      <c r="C10" s="42">
        <f>'07-2009 tem 02-2014'!R61</f>
        <v>3480300.1901840493</v>
      </c>
      <c r="D10" s="43">
        <f t="shared" si="0"/>
        <v>0.94000000000000006</v>
      </c>
      <c r="E10" s="41">
        <f>'07-2009 tem 02-2014'!Q320</f>
        <v>1256221.3558806819</v>
      </c>
      <c r="F10" s="42">
        <f>'07-2009 tem 02-2014'!R320</f>
        <v>1674961.8078409093</v>
      </c>
      <c r="G10" s="43">
        <f t="shared" si="1"/>
        <v>0.74999999999999989</v>
      </c>
      <c r="H10" s="41">
        <f>'07-2009 tem 02-2014'!Q258</f>
        <v>1797182.3073622049</v>
      </c>
      <c r="I10" s="42">
        <f>'07-2009 tem 02-2014'!R258</f>
        <v>1797182.3073622049</v>
      </c>
      <c r="J10" s="43">
        <f t="shared" si="2"/>
        <v>1</v>
      </c>
      <c r="K10" s="41">
        <f>'07-2009 tem 02-2014'!Q125</f>
        <v>2361353.0306056701</v>
      </c>
      <c r="L10" s="42">
        <f>'07-2009 tem 02-2014'!R125</f>
        <v>2833623.6367268041</v>
      </c>
      <c r="M10" s="43">
        <f t="shared" si="3"/>
        <v>0.83333333333333337</v>
      </c>
      <c r="N10" s="41">
        <f>'07-2009 tem 02-2014'!Q207</f>
        <v>2307613.8231591736</v>
      </c>
      <c r="O10" s="42">
        <f>'07-2009 tem 02-2014'!R207</f>
        <v>2494717.6466585658</v>
      </c>
      <c r="P10" s="43">
        <f t="shared" si="4"/>
        <v>0.92500000000000004</v>
      </c>
      <c r="Q10" s="44">
        <f>'07-2009 tem 02-2014'!Q335</f>
        <v>13349081.185689151</v>
      </c>
      <c r="R10" s="42">
        <f>'07-2009 tem 02-2014'!R335</f>
        <v>13581913.99706745</v>
      </c>
      <c r="S10" s="43">
        <f t="shared" si="5"/>
        <v>0.98285714285714287</v>
      </c>
    </row>
    <row r="11" spans="1:19" s="26" customFormat="1" x14ac:dyDescent="0.25">
      <c r="A11" s="40" t="s">
        <v>607</v>
      </c>
      <c r="B11" s="41">
        <f>'07-2009 tem 02-2014'!Q62</f>
        <v>0</v>
      </c>
      <c r="C11" s="42">
        <f>'07-2009 tem 02-2014'!R62</f>
        <v>0</v>
      </c>
      <c r="D11" s="43">
        <v>0</v>
      </c>
      <c r="E11" s="41">
        <f>'07-2009 tem 02-2014'!Q321</f>
        <v>1535381.6571875</v>
      </c>
      <c r="F11" s="42">
        <f>'07-2009 tem 02-2014'!R321</f>
        <v>3280133.5403551138</v>
      </c>
      <c r="G11" s="43">
        <f t="shared" si="1"/>
        <v>0.46808510638297873</v>
      </c>
      <c r="H11" s="41">
        <f>'07-2009 tem 02-2014'!Q259</f>
        <v>2557528.6681692912</v>
      </c>
      <c r="I11" s="42">
        <f>'07-2009 tem 02-2014'!R259</f>
        <v>2557528.6681692912</v>
      </c>
      <c r="J11" s="43">
        <f t="shared" si="2"/>
        <v>1</v>
      </c>
      <c r="K11" s="41">
        <f>'07-2009 tem 02-2014'!Q126</f>
        <v>2901090.8661726806</v>
      </c>
      <c r="L11" s="42">
        <f>'07-2009 tem 02-2014'!R126</f>
        <v>3845632.0784149487</v>
      </c>
      <c r="M11" s="43">
        <f t="shared" si="3"/>
        <v>0.75438596491228072</v>
      </c>
      <c r="N11" s="41">
        <f>'07-2009 tem 02-2014'!Q208</f>
        <v>935519.11749696231</v>
      </c>
      <c r="O11" s="42">
        <f>'07-2009 tem 02-2014'!R208</f>
        <v>935519.11749696231</v>
      </c>
      <c r="P11" s="43">
        <f t="shared" si="4"/>
        <v>1</v>
      </c>
      <c r="Q11" s="44">
        <f>'07-2009 tem 02-2014'!Q336</f>
        <v>10167032.763519062</v>
      </c>
      <c r="R11" s="42">
        <f>'07-2009 tem 02-2014'!R336</f>
        <v>11020753.071906159</v>
      </c>
      <c r="S11" s="43">
        <f t="shared" si="5"/>
        <v>0.92253521126760563</v>
      </c>
    </row>
    <row r="12" spans="1:19" s="26" customFormat="1" x14ac:dyDescent="0.25">
      <c r="A12" s="40" t="s">
        <v>608</v>
      </c>
      <c r="B12" s="41">
        <f>'07-2009 tem 02-2014'!Q63</f>
        <v>139212.00760736197</v>
      </c>
      <c r="C12" s="42">
        <f>'07-2009 tem 02-2014'!R63</f>
        <v>278424.01521472394</v>
      </c>
      <c r="D12" s="43">
        <f t="shared" si="0"/>
        <v>0.5</v>
      </c>
      <c r="E12" s="41">
        <f>'07-2009 tem 02-2014'!Q322</f>
        <v>279160.3013068182</v>
      </c>
      <c r="F12" s="42">
        <f>'07-2009 tem 02-2014'!R322</f>
        <v>279160.3013068182</v>
      </c>
      <c r="G12" s="43">
        <f t="shared" si="1"/>
        <v>1</v>
      </c>
      <c r="H12" s="41">
        <f>'07-2009 tem 02-2014'!Q260</f>
        <v>138244.79287401575</v>
      </c>
      <c r="I12" s="42">
        <f>'07-2009 tem 02-2014'!R260</f>
        <v>138244.79287401575</v>
      </c>
      <c r="J12" s="43">
        <f t="shared" si="2"/>
        <v>1</v>
      </c>
      <c r="K12" s="41">
        <f>'07-2009 tem 02-2014'!Q127</f>
        <v>0</v>
      </c>
      <c r="L12" s="42">
        <f>'07-2009 tem 02-2014'!R127</f>
        <v>202401.68833762888</v>
      </c>
      <c r="M12" s="43">
        <f t="shared" si="3"/>
        <v>0</v>
      </c>
      <c r="N12" s="41">
        <f>'07-2009 tem 02-2014'!Q209</f>
        <v>0</v>
      </c>
      <c r="O12" s="42">
        <f>'07-2009 tem 02-2014'!R209</f>
        <v>124735.8823329283</v>
      </c>
      <c r="P12" s="43">
        <f t="shared" si="4"/>
        <v>0</v>
      </c>
      <c r="Q12" s="44">
        <f>'07-2009 tem 02-2014'!Q337</f>
        <v>853720.30838709685</v>
      </c>
      <c r="R12" s="42">
        <f>'07-2009 tem 02-2014'!R337</f>
        <v>931331.24551319657</v>
      </c>
      <c r="S12" s="43">
        <f t="shared" si="5"/>
        <v>0.91666666666666663</v>
      </c>
    </row>
    <row r="13" spans="1:19" s="18" customFormat="1" x14ac:dyDescent="0.25">
      <c r="A13" s="39" t="s">
        <v>613</v>
      </c>
      <c r="B13" s="34">
        <f>'07-2009 tem 02-2014'!Q64</f>
        <v>13459750.55577039</v>
      </c>
      <c r="C13" s="28">
        <f>'07-2009 tem 02-2014'!R64</f>
        <v>62455758.419999987</v>
      </c>
      <c r="D13" s="35">
        <f t="shared" si="0"/>
        <v>0.21550855991943604</v>
      </c>
      <c r="E13" s="34">
        <f>'07-2009 tem 02-2014'!Q323</f>
        <v>30521763.525510207</v>
      </c>
      <c r="F13" s="28">
        <f>'07-2009 tem 02-2014'!R323</f>
        <v>49668257.25</v>
      </c>
      <c r="G13" s="35">
        <f t="shared" si="1"/>
        <v>0.61451247165532885</v>
      </c>
      <c r="H13" s="34">
        <f>'07-2009 tem 02-2014'!Q261</f>
        <v>9016778.3298791032</v>
      </c>
      <c r="I13" s="28">
        <f>'07-2009 tem 02-2014'!R261</f>
        <v>37290818.950000003</v>
      </c>
      <c r="J13" s="35">
        <f t="shared" si="2"/>
        <v>0.24179620034542315</v>
      </c>
      <c r="K13" s="34">
        <f>'07-2009 tem 02-2014'!Q128</f>
        <v>22890922.486140881</v>
      </c>
      <c r="L13" s="28">
        <f>'07-2009 tem 02-2014'!R128</f>
        <v>44620216.069999985</v>
      </c>
      <c r="M13" s="35">
        <f t="shared" si="3"/>
        <v>0.51301684532924963</v>
      </c>
      <c r="N13" s="34">
        <f>'07-2009 tem 02-2014'!Q210</f>
        <v>29664534.517129693</v>
      </c>
      <c r="O13" s="28">
        <f>'07-2009 tem 02-2014'!R210</f>
        <v>98816727.920000002</v>
      </c>
      <c r="P13" s="35">
        <f t="shared" si="4"/>
        <v>0.30019749835418041</v>
      </c>
      <c r="Q13" s="34">
        <f>'07-2009 tem 02-2014'!Q338</f>
        <v>55433466.987469055</v>
      </c>
      <c r="R13" s="28">
        <f>'07-2009 tem 02-2014'!R338</f>
        <v>292851778.60999995</v>
      </c>
      <c r="S13" s="35">
        <f t="shared" si="5"/>
        <v>0.18928847641144625</v>
      </c>
    </row>
    <row r="14" spans="1:19" s="26" customFormat="1" x14ac:dyDescent="0.25">
      <c r="A14" s="45" t="s">
        <v>605</v>
      </c>
      <c r="B14" s="46">
        <f>'07-2009 tem 02-2014'!Q65</f>
        <v>7421731.6148640467</v>
      </c>
      <c r="C14" s="47">
        <f>'07-2009 tem 02-2014'!R65</f>
        <v>55474299.019577026</v>
      </c>
      <c r="D14" s="48">
        <f t="shared" si="0"/>
        <v>0.13378684807256236</v>
      </c>
      <c r="E14" s="46">
        <f>'07-2009 tem 02-2014'!Q324</f>
        <v>25566200.443877552</v>
      </c>
      <c r="F14" s="47">
        <f>'07-2009 tem 02-2014'!R324</f>
        <v>42910671.229591839</v>
      </c>
      <c r="G14" s="48">
        <f t="shared" si="1"/>
        <v>0.59580052493438318</v>
      </c>
      <c r="H14" s="46">
        <f>'07-2009 tem 02-2014'!Q262</f>
        <v>6247339.2714162357</v>
      </c>
      <c r="I14" s="47">
        <f>'07-2009 tem 02-2014'!R262</f>
        <v>33040052.023056999</v>
      </c>
      <c r="J14" s="48">
        <f t="shared" si="2"/>
        <v>0.18908382066276802</v>
      </c>
      <c r="K14" s="46">
        <f>'07-2009 tem 02-2014'!Q129</f>
        <v>16809453.527136289</v>
      </c>
      <c r="L14" s="47">
        <f>'07-2009 tem 02-2014'!R129</f>
        <v>38402084.887197539</v>
      </c>
      <c r="M14" s="48">
        <f t="shared" si="3"/>
        <v>0.4377224199288256</v>
      </c>
      <c r="N14" s="46">
        <f>'07-2009 tem 02-2014'!Q211</f>
        <v>24590337.823410138</v>
      </c>
      <c r="O14" s="47">
        <f>'07-2009 tem 02-2014'!R211</f>
        <v>89839303.000342339</v>
      </c>
      <c r="P14" s="48">
        <f t="shared" si="4"/>
        <v>0.27371469949312088</v>
      </c>
      <c r="Q14" s="49">
        <f>'07-2009 tem 02-2014'!Q339</f>
        <v>34596372.144375481</v>
      </c>
      <c r="R14" s="47">
        <f>'07-2009 tem 02-2014'!R339</f>
        <v>261709381.42602858</v>
      </c>
      <c r="S14" s="48">
        <f t="shared" si="5"/>
        <v>0.13219385547382087</v>
      </c>
    </row>
    <row r="15" spans="1:19" s="26" customFormat="1" x14ac:dyDescent="0.25">
      <c r="A15" s="45" t="s">
        <v>606</v>
      </c>
      <c r="B15" s="46">
        <f>'07-2009 tem 02-2014'!Q66</f>
        <v>3585073.746163141</v>
      </c>
      <c r="C15" s="47">
        <f>'07-2009 tem 02-2014'!R66</f>
        <v>3962449.9299697876</v>
      </c>
      <c r="D15" s="48">
        <f t="shared" si="0"/>
        <v>0.90476190476190477</v>
      </c>
      <c r="E15" s="46">
        <f>'07-2009 tem 02-2014'!Q325</f>
        <v>1914649.3724489796</v>
      </c>
      <c r="F15" s="47">
        <f>'07-2009 tem 02-2014'!R325</f>
        <v>2421468.323979592</v>
      </c>
      <c r="G15" s="48">
        <f t="shared" si="1"/>
        <v>0.79069767441860461</v>
      </c>
      <c r="H15" s="46">
        <f>'07-2009 tem 02-2014'!Q263</f>
        <v>1288111.189982729</v>
      </c>
      <c r="I15" s="47">
        <f>'07-2009 tem 02-2014'!R263</f>
        <v>1803355.6659758205</v>
      </c>
      <c r="J15" s="48">
        <f t="shared" si="2"/>
        <v>0.7142857142857143</v>
      </c>
      <c r="K15" s="46">
        <f>'07-2009 tem 02-2014'!Q130</f>
        <v>2254926.6926646242</v>
      </c>
      <c r="L15" s="47">
        <f>'07-2009 tem 02-2014'!R130</f>
        <v>2254926.6926646242</v>
      </c>
      <c r="M15" s="48">
        <f t="shared" si="3"/>
        <v>1</v>
      </c>
      <c r="N15" s="46">
        <f>'07-2009 tem 02-2014'!Q212</f>
        <v>2732259.7581566824</v>
      </c>
      <c r="O15" s="47">
        <f>'07-2009 tem 02-2014'!R212</f>
        <v>4683873.8711257409</v>
      </c>
      <c r="P15" s="48">
        <f t="shared" si="4"/>
        <v>0.58333333333333337</v>
      </c>
      <c r="Q15" s="49">
        <f>'07-2009 tem 02-2014'!Q340</f>
        <v>10022189.639205335</v>
      </c>
      <c r="R15" s="47">
        <f>'07-2009 tem 02-2014'!R340</f>
        <v>13929144.92228538</v>
      </c>
      <c r="S15" s="48">
        <f t="shared" si="5"/>
        <v>0.7195121951219513</v>
      </c>
    </row>
    <row r="16" spans="1:19" s="26" customFormat="1" x14ac:dyDescent="0.25">
      <c r="A16" s="45" t="s">
        <v>607</v>
      </c>
      <c r="B16" s="46">
        <f>'07-2009 tem 02-2014'!Q67</f>
        <v>2390049.1641087607</v>
      </c>
      <c r="C16" s="47">
        <f>'07-2009 tem 02-2014'!R67</f>
        <v>2956113.4398187301</v>
      </c>
      <c r="D16" s="48">
        <f t="shared" si="0"/>
        <v>0.8085106382978724</v>
      </c>
      <c r="E16" s="46">
        <f>'07-2009 tem 02-2014'!Q326</f>
        <v>2928287.275510204</v>
      </c>
      <c r="F16" s="47">
        <f>'07-2009 tem 02-2014'!R326</f>
        <v>4223491.2627551025</v>
      </c>
      <c r="G16" s="48">
        <f t="shared" si="1"/>
        <v>0.69333333333333325</v>
      </c>
      <c r="H16" s="46">
        <f>'07-2009 tem 02-2014'!Q264</f>
        <v>1416922.3089810018</v>
      </c>
      <c r="I16" s="47">
        <f>'07-2009 tem 02-2014'!R264</f>
        <v>2383005.7014680486</v>
      </c>
      <c r="J16" s="48">
        <f t="shared" si="2"/>
        <v>0.59459459459459463</v>
      </c>
      <c r="K16" s="46">
        <f>'07-2009 tem 02-2014'!Q131</f>
        <v>3689880.0425421125</v>
      </c>
      <c r="L16" s="47">
        <f>'07-2009 tem 02-2014'!R131</f>
        <v>3689880.0425421125</v>
      </c>
      <c r="M16" s="48">
        <f t="shared" si="3"/>
        <v>1</v>
      </c>
      <c r="N16" s="46">
        <f>'07-2009 tem 02-2014'!Q213</f>
        <v>2081721.7205003293</v>
      </c>
      <c r="O16" s="47">
        <f>'07-2009 tem 02-2014'!R213</f>
        <v>4033335.8334693881</v>
      </c>
      <c r="P16" s="48">
        <f t="shared" si="4"/>
        <v>0.5161290322580645</v>
      </c>
      <c r="Q16" s="49">
        <f>'07-2009 tem 02-2014'!Q341</f>
        <v>10418547.421546789</v>
      </c>
      <c r="R16" s="47">
        <f>'07-2009 tem 02-2014'!R341</f>
        <v>16363914.156668598</v>
      </c>
      <c r="S16" s="48">
        <f t="shared" si="5"/>
        <v>0.63667820069204151</v>
      </c>
    </row>
    <row r="17" spans="1:19" s="26" customFormat="1" ht="15.75" thickBot="1" x14ac:dyDescent="0.3">
      <c r="A17" s="50" t="s">
        <v>608</v>
      </c>
      <c r="B17" s="51">
        <f>'07-2009 tem 02-2014'!Q68</f>
        <v>62896.030634441071</v>
      </c>
      <c r="C17" s="52">
        <f>'07-2009 tem 02-2014'!R68</f>
        <v>62896.030634441071</v>
      </c>
      <c r="D17" s="53">
        <f t="shared" si="0"/>
        <v>1</v>
      </c>
      <c r="E17" s="51">
        <f>'07-2009 tem 02-2014'!Q327</f>
        <v>112626.43367346939</v>
      </c>
      <c r="F17" s="52">
        <f>'07-2009 tem 02-2014'!R327</f>
        <v>112626.43367346939</v>
      </c>
      <c r="G17" s="53">
        <f t="shared" si="1"/>
        <v>1</v>
      </c>
      <c r="H17" s="51">
        <f>'07-2009 tem 02-2014'!Q265</f>
        <v>64405.559499136449</v>
      </c>
      <c r="I17" s="52">
        <f>'07-2009 tem 02-2014'!R265</f>
        <v>64405.559499136449</v>
      </c>
      <c r="J17" s="53">
        <f t="shared" si="2"/>
        <v>1</v>
      </c>
      <c r="K17" s="51">
        <f>'07-2009 tem 02-2014'!Q132</f>
        <v>136662.22379785602</v>
      </c>
      <c r="L17" s="52">
        <f>'07-2009 tem 02-2014'!R132</f>
        <v>273324.44759571203</v>
      </c>
      <c r="M17" s="53">
        <f t="shared" si="3"/>
        <v>0.5</v>
      </c>
      <c r="N17" s="51">
        <f>'07-2009 tem 02-2014'!Q214</f>
        <v>260215.21506254116</v>
      </c>
      <c r="O17" s="52">
        <f>'07-2009 tem 02-2014'!R214</f>
        <v>260215.21506254116</v>
      </c>
      <c r="P17" s="53">
        <f t="shared" si="4"/>
        <v>1</v>
      </c>
      <c r="Q17" s="54">
        <f>'07-2009 tem 02-2014'!Q342</f>
        <v>396357.78234145395</v>
      </c>
      <c r="R17" s="52">
        <f>'07-2009 tem 02-2014'!R342</f>
        <v>849338.10501740128</v>
      </c>
      <c r="S17" s="53">
        <f t="shared" si="5"/>
        <v>0.46666666666666667</v>
      </c>
    </row>
  </sheetData>
  <mergeCells count="6">
    <mergeCell ref="B1:D1"/>
    <mergeCell ref="E1:G1"/>
    <mergeCell ref="H1:J1"/>
    <mergeCell ref="N1:P1"/>
    <mergeCell ref="Q1:S1"/>
    <mergeCell ref="K1:M1"/>
  </mergeCells>
  <pageMargins left="0.7" right="0.7" top="0.75" bottom="0.75" header="0.3" footer="0.3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3"/>
  <sheetViews>
    <sheetView topLeftCell="G328" workbookViewId="0">
      <selection activeCell="U342" sqref="A1:U342"/>
    </sheetView>
  </sheetViews>
  <sheetFormatPr defaultColWidth="10.28515625" defaultRowHeight="15" x14ac:dyDescent="0.25"/>
  <cols>
    <col min="1" max="1" width="23.140625" style="80" bestFit="1" customWidth="1"/>
    <col min="2" max="2" width="14.85546875" style="80" customWidth="1"/>
    <col min="3" max="3" width="11.28515625" style="80" bestFit="1" customWidth="1"/>
    <col min="4" max="4" width="10.28515625" style="80"/>
    <col min="5" max="5" width="10" style="80" bestFit="1" customWidth="1"/>
    <col min="6" max="6" width="37.5703125" style="80" bestFit="1" customWidth="1"/>
    <col min="7" max="7" width="14.42578125" style="81" bestFit="1" customWidth="1"/>
    <col min="8" max="8" width="11.42578125" style="81" bestFit="1" customWidth="1"/>
    <col min="9" max="9" width="9.5703125" style="81" bestFit="1" customWidth="1"/>
    <col min="10" max="10" width="6.140625" style="82" bestFit="1" customWidth="1"/>
    <col min="11" max="11" width="9.85546875" style="82" bestFit="1" customWidth="1"/>
    <col min="12" max="13" width="6.140625" style="82" bestFit="1" customWidth="1"/>
    <col min="14" max="14" width="10" style="82" bestFit="1" customWidth="1"/>
    <col min="15" max="15" width="9.85546875" style="82" bestFit="1" customWidth="1"/>
    <col min="16" max="16" width="9.42578125" style="83" bestFit="1" customWidth="1"/>
    <col min="17" max="17" width="14.42578125" style="84" bestFit="1" customWidth="1"/>
    <col min="18" max="20" width="14.42578125" style="81" bestFit="1" customWidth="1"/>
    <col min="21" max="21" width="13.42578125" style="81" bestFit="1" customWidth="1"/>
    <col min="22" max="16384" width="10.28515625" style="80"/>
  </cols>
  <sheetData>
    <row r="1" spans="1:21" s="79" customFormat="1" ht="15.75" thickBot="1" x14ac:dyDescent="0.3">
      <c r="A1" s="73"/>
      <c r="B1" s="74"/>
      <c r="C1" s="74"/>
      <c r="D1" s="74"/>
      <c r="E1" s="74"/>
      <c r="F1" s="74"/>
      <c r="G1" s="75"/>
      <c r="H1" s="75"/>
      <c r="I1" s="75"/>
      <c r="J1" s="76" t="s">
        <v>616</v>
      </c>
      <c r="K1" s="76"/>
      <c r="L1" s="76"/>
      <c r="M1" s="76"/>
      <c r="N1" s="76"/>
      <c r="O1" s="76"/>
      <c r="P1" s="76"/>
      <c r="Q1" s="77" t="s">
        <v>615</v>
      </c>
      <c r="R1" s="77"/>
      <c r="S1" s="77"/>
      <c r="T1" s="77"/>
      <c r="U1" s="78"/>
    </row>
    <row r="2" spans="1:21" s="79" customFormat="1" ht="30.75" thickBot="1" x14ac:dyDescent="0.3">
      <c r="A2" s="19" t="s">
        <v>0</v>
      </c>
      <c r="B2" s="19" t="s">
        <v>1</v>
      </c>
      <c r="C2" s="19" t="s">
        <v>2</v>
      </c>
      <c r="D2" s="19" t="s">
        <v>1</v>
      </c>
      <c r="E2" s="19" t="s">
        <v>3</v>
      </c>
      <c r="F2" s="19" t="s">
        <v>4</v>
      </c>
      <c r="G2" s="20" t="s">
        <v>5</v>
      </c>
      <c r="H2" s="20" t="s">
        <v>6</v>
      </c>
      <c r="I2" s="20" t="s">
        <v>7</v>
      </c>
      <c r="J2" s="21" t="s">
        <v>8</v>
      </c>
      <c r="K2" s="21" t="s">
        <v>9</v>
      </c>
      <c r="L2" s="21" t="s">
        <v>609</v>
      </c>
      <c r="M2" s="21" t="s">
        <v>610</v>
      </c>
      <c r="N2" s="21" t="s">
        <v>10</v>
      </c>
      <c r="O2" s="21" t="s">
        <v>11</v>
      </c>
      <c r="P2" s="20" t="s">
        <v>12</v>
      </c>
      <c r="Q2" s="22" t="s">
        <v>609</v>
      </c>
      <c r="R2" s="21" t="s">
        <v>610</v>
      </c>
      <c r="S2" s="21" t="s">
        <v>10</v>
      </c>
      <c r="T2" s="21" t="s">
        <v>11</v>
      </c>
      <c r="U2" s="20" t="s">
        <v>12</v>
      </c>
    </row>
    <row r="3" spans="1:21" ht="15.75" thickBot="1" x14ac:dyDescent="0.3">
      <c r="A3" s="7" t="s">
        <v>13</v>
      </c>
    </row>
    <row r="4" spans="1:21" ht="75.75" thickBot="1" x14ac:dyDescent="0.3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>
        <v>7744518.6600000001</v>
      </c>
      <c r="H4" s="9" t="s">
        <v>20</v>
      </c>
      <c r="I4" s="9" t="s">
        <v>21</v>
      </c>
      <c r="J4" s="10">
        <v>94</v>
      </c>
      <c r="K4" s="10">
        <v>94</v>
      </c>
      <c r="L4" s="10">
        <f>K4-J4</f>
        <v>0</v>
      </c>
      <c r="M4" s="10">
        <f>N4+O4+P4</f>
        <v>94</v>
      </c>
      <c r="N4" s="10">
        <v>94</v>
      </c>
      <c r="O4" s="10">
        <v>0</v>
      </c>
      <c r="P4" s="9">
        <v>0</v>
      </c>
    </row>
    <row r="5" spans="1:21" ht="30.75" thickBot="1" x14ac:dyDescent="0.3">
      <c r="A5" s="8"/>
      <c r="B5" s="8"/>
      <c r="C5" s="8"/>
      <c r="D5" s="8"/>
      <c r="E5" s="8"/>
      <c r="F5" s="8"/>
      <c r="G5" s="9"/>
      <c r="H5" s="9" t="s">
        <v>22</v>
      </c>
      <c r="I5" s="9" t="s">
        <v>21</v>
      </c>
      <c r="J5" s="10">
        <v>0</v>
      </c>
      <c r="K5" s="10">
        <v>10</v>
      </c>
      <c r="L5" s="10">
        <f t="shared" ref="L5:L77" si="0">K5-J5</f>
        <v>10</v>
      </c>
      <c r="M5" s="10">
        <f t="shared" ref="M5:M77" si="1">N5+O5+P5</f>
        <v>10</v>
      </c>
      <c r="N5" s="10">
        <v>10</v>
      </c>
      <c r="O5" s="10">
        <v>0</v>
      </c>
      <c r="P5" s="9">
        <v>0</v>
      </c>
    </row>
    <row r="6" spans="1:21" ht="45.75" thickBot="1" x14ac:dyDescent="0.3">
      <c r="A6" s="8"/>
      <c r="B6" s="8"/>
      <c r="C6" s="8"/>
      <c r="D6" s="8"/>
      <c r="E6" s="8"/>
      <c r="F6" s="8"/>
      <c r="G6" s="9"/>
      <c r="H6" s="9" t="s">
        <v>23</v>
      </c>
      <c r="I6" s="9" t="s">
        <v>21</v>
      </c>
      <c r="J6" s="10">
        <v>9</v>
      </c>
      <c r="K6" s="10">
        <v>9</v>
      </c>
      <c r="L6" s="10">
        <f t="shared" si="0"/>
        <v>0</v>
      </c>
      <c r="M6" s="10">
        <f t="shared" si="1"/>
        <v>9</v>
      </c>
      <c r="N6" s="10">
        <v>9</v>
      </c>
      <c r="O6" s="10">
        <v>0</v>
      </c>
      <c r="P6" s="9">
        <v>0</v>
      </c>
    </row>
    <row r="7" spans="1:21" ht="75.75" thickBot="1" x14ac:dyDescent="0.3">
      <c r="A7" s="8" t="s">
        <v>24</v>
      </c>
      <c r="B7" s="8" t="s">
        <v>15</v>
      </c>
      <c r="C7" s="8" t="s">
        <v>25</v>
      </c>
      <c r="D7" s="8" t="s">
        <v>26</v>
      </c>
      <c r="E7" s="8" t="s">
        <v>27</v>
      </c>
      <c r="F7" s="8" t="s">
        <v>28</v>
      </c>
      <c r="G7" s="9">
        <v>7969849.71</v>
      </c>
      <c r="H7" s="9" t="s">
        <v>20</v>
      </c>
      <c r="I7" s="9" t="s">
        <v>21</v>
      </c>
      <c r="J7" s="10">
        <v>115</v>
      </c>
      <c r="K7" s="10">
        <v>115</v>
      </c>
      <c r="L7" s="10">
        <f t="shared" si="0"/>
        <v>0</v>
      </c>
      <c r="M7" s="10">
        <f t="shared" si="1"/>
        <v>115</v>
      </c>
      <c r="N7" s="10">
        <v>0</v>
      </c>
      <c r="O7" s="10">
        <v>95</v>
      </c>
      <c r="P7" s="9">
        <v>20</v>
      </c>
    </row>
    <row r="8" spans="1:21" ht="30.75" thickBot="1" x14ac:dyDescent="0.3">
      <c r="A8" s="8"/>
      <c r="B8" s="8"/>
      <c r="C8" s="8"/>
      <c r="D8" s="8"/>
      <c r="E8" s="8"/>
      <c r="F8" s="8"/>
      <c r="G8" s="9"/>
      <c r="H8" s="9" t="s">
        <v>22</v>
      </c>
      <c r="I8" s="9" t="s">
        <v>21</v>
      </c>
      <c r="J8" s="10">
        <v>6</v>
      </c>
      <c r="K8" s="10">
        <v>6</v>
      </c>
      <c r="L8" s="10">
        <f t="shared" si="0"/>
        <v>0</v>
      </c>
      <c r="M8" s="10">
        <f t="shared" si="1"/>
        <v>6</v>
      </c>
      <c r="N8" s="10">
        <v>0</v>
      </c>
      <c r="O8" s="10">
        <v>6</v>
      </c>
      <c r="P8" s="9">
        <v>0</v>
      </c>
    </row>
    <row r="9" spans="1:21" s="86" customFormat="1" ht="90.75" thickBot="1" x14ac:dyDescent="0.3">
      <c r="A9" s="11" t="s">
        <v>29</v>
      </c>
      <c r="B9" s="11" t="s">
        <v>15</v>
      </c>
      <c r="C9" s="11" t="s">
        <v>30</v>
      </c>
      <c r="D9" s="11" t="s">
        <v>31</v>
      </c>
      <c r="E9" s="11" t="s">
        <v>32</v>
      </c>
      <c r="F9" s="11" t="s">
        <v>33</v>
      </c>
      <c r="G9" s="12">
        <v>8809409.5800000001</v>
      </c>
      <c r="H9" s="12" t="s">
        <v>20</v>
      </c>
      <c r="I9" s="12" t="s">
        <v>21</v>
      </c>
      <c r="J9" s="13">
        <v>0</v>
      </c>
      <c r="K9" s="13">
        <v>120</v>
      </c>
      <c r="L9" s="13">
        <f t="shared" si="0"/>
        <v>120</v>
      </c>
      <c r="M9" s="13">
        <f t="shared" si="1"/>
        <v>120</v>
      </c>
      <c r="N9" s="13">
        <v>120</v>
      </c>
      <c r="O9" s="13">
        <v>0</v>
      </c>
      <c r="P9" s="12">
        <v>0</v>
      </c>
      <c r="Q9" s="84"/>
      <c r="R9" s="85"/>
      <c r="S9" s="85"/>
      <c r="T9" s="85"/>
      <c r="U9" s="85"/>
    </row>
    <row r="10" spans="1:21" s="86" customFormat="1" ht="30.75" thickBot="1" x14ac:dyDescent="0.3">
      <c r="A10" s="11"/>
      <c r="B10" s="11"/>
      <c r="C10" s="11"/>
      <c r="D10" s="11"/>
      <c r="E10" s="11"/>
      <c r="F10" s="11"/>
      <c r="G10" s="12"/>
      <c r="H10" s="12" t="s">
        <v>22</v>
      </c>
      <c r="I10" s="12" t="s">
        <v>21</v>
      </c>
      <c r="J10" s="13">
        <v>0</v>
      </c>
      <c r="K10" s="13">
        <v>5</v>
      </c>
      <c r="L10" s="13">
        <f t="shared" si="0"/>
        <v>5</v>
      </c>
      <c r="M10" s="13">
        <f t="shared" si="1"/>
        <v>5</v>
      </c>
      <c r="N10" s="13">
        <v>5</v>
      </c>
      <c r="O10" s="13">
        <v>0</v>
      </c>
      <c r="P10" s="12">
        <v>0</v>
      </c>
      <c r="Q10" s="84"/>
      <c r="R10" s="85"/>
      <c r="S10" s="85"/>
      <c r="T10" s="85"/>
      <c r="U10" s="85"/>
    </row>
    <row r="11" spans="1:21" ht="45.75" thickBot="1" x14ac:dyDescent="0.3">
      <c r="A11" s="8" t="s">
        <v>34</v>
      </c>
      <c r="B11" s="8" t="s">
        <v>35</v>
      </c>
      <c r="C11" s="8" t="s">
        <v>36</v>
      </c>
      <c r="D11" s="8" t="s">
        <v>37</v>
      </c>
      <c r="E11" s="8" t="s">
        <v>38</v>
      </c>
      <c r="F11" s="8" t="s">
        <v>39</v>
      </c>
      <c r="G11" s="9">
        <v>463137.52</v>
      </c>
      <c r="H11" s="9" t="s">
        <v>20</v>
      </c>
      <c r="I11" s="9" t="s">
        <v>21</v>
      </c>
      <c r="J11" s="10">
        <v>100</v>
      </c>
      <c r="K11" s="10">
        <v>100</v>
      </c>
      <c r="L11" s="10">
        <f t="shared" si="0"/>
        <v>0</v>
      </c>
      <c r="M11" s="10">
        <f t="shared" si="1"/>
        <v>65</v>
      </c>
      <c r="N11" s="10">
        <v>0</v>
      </c>
      <c r="O11" s="10">
        <v>0</v>
      </c>
      <c r="P11" s="9">
        <v>65</v>
      </c>
    </row>
    <row r="12" spans="1:21" ht="30.75" thickBot="1" x14ac:dyDescent="0.3">
      <c r="A12" s="8"/>
      <c r="B12" s="8"/>
      <c r="C12" s="8"/>
      <c r="D12" s="8"/>
      <c r="E12" s="8"/>
      <c r="F12" s="8"/>
      <c r="G12" s="9"/>
      <c r="H12" s="9" t="s">
        <v>22</v>
      </c>
      <c r="I12" s="9" t="s">
        <v>21</v>
      </c>
      <c r="J12" s="10">
        <v>0</v>
      </c>
      <c r="K12" s="10">
        <v>5</v>
      </c>
      <c r="L12" s="10">
        <f t="shared" si="0"/>
        <v>5</v>
      </c>
      <c r="M12" s="10">
        <f t="shared" si="1"/>
        <v>5</v>
      </c>
      <c r="N12" s="10">
        <v>0</v>
      </c>
      <c r="O12" s="10">
        <v>0</v>
      </c>
      <c r="P12" s="9">
        <v>5</v>
      </c>
    </row>
    <row r="13" spans="1:21" ht="105.75" thickBot="1" x14ac:dyDescent="0.3">
      <c r="A13" s="8" t="s">
        <v>40</v>
      </c>
      <c r="B13" s="8" t="s">
        <v>15</v>
      </c>
      <c r="C13" s="8" t="s">
        <v>16</v>
      </c>
      <c r="D13" s="8" t="s">
        <v>41</v>
      </c>
      <c r="E13" s="8" t="s">
        <v>42</v>
      </c>
      <c r="F13" s="8" t="s">
        <v>43</v>
      </c>
      <c r="G13" s="9">
        <v>8626110.1799999997</v>
      </c>
      <c r="H13" s="9" t="s">
        <v>20</v>
      </c>
      <c r="I13" s="9" t="s">
        <v>21</v>
      </c>
      <c r="J13" s="10">
        <v>155</v>
      </c>
      <c r="K13" s="10">
        <v>107</v>
      </c>
      <c r="L13" s="10">
        <f t="shared" si="0"/>
        <v>-48</v>
      </c>
      <c r="M13" s="10">
        <f t="shared" si="1"/>
        <v>107</v>
      </c>
      <c r="N13" s="10">
        <v>0</v>
      </c>
      <c r="O13" s="10">
        <v>107</v>
      </c>
      <c r="P13" s="9">
        <v>0</v>
      </c>
    </row>
    <row r="14" spans="1:21" ht="30.75" thickBot="1" x14ac:dyDescent="0.3">
      <c r="A14" s="8"/>
      <c r="B14" s="8"/>
      <c r="C14" s="8"/>
      <c r="D14" s="8"/>
      <c r="E14" s="8"/>
      <c r="F14" s="8"/>
      <c r="G14" s="9"/>
      <c r="H14" s="9" t="s">
        <v>22</v>
      </c>
      <c r="I14" s="9" t="s">
        <v>21</v>
      </c>
      <c r="J14" s="10">
        <v>0</v>
      </c>
      <c r="K14" s="10">
        <v>10</v>
      </c>
      <c r="L14" s="10">
        <f t="shared" si="0"/>
        <v>10</v>
      </c>
      <c r="M14" s="10">
        <f t="shared" si="1"/>
        <v>10</v>
      </c>
      <c r="N14" s="10">
        <v>0</v>
      </c>
      <c r="O14" s="10">
        <v>10</v>
      </c>
      <c r="P14" s="9">
        <v>0</v>
      </c>
    </row>
    <row r="15" spans="1:21" ht="45.75" thickBot="1" x14ac:dyDescent="0.3">
      <c r="A15" s="8"/>
      <c r="B15" s="8"/>
      <c r="C15" s="8"/>
      <c r="D15" s="8"/>
      <c r="E15" s="8"/>
      <c r="F15" s="8"/>
      <c r="G15" s="9"/>
      <c r="H15" s="9" t="s">
        <v>23</v>
      </c>
      <c r="I15" s="9" t="s">
        <v>21</v>
      </c>
      <c r="J15" s="10">
        <v>0</v>
      </c>
      <c r="K15" s="10">
        <v>15</v>
      </c>
      <c r="L15" s="10">
        <f t="shared" si="0"/>
        <v>15</v>
      </c>
      <c r="M15" s="10">
        <f t="shared" si="1"/>
        <v>15</v>
      </c>
      <c r="N15" s="10">
        <v>0</v>
      </c>
      <c r="O15" s="10">
        <v>15</v>
      </c>
      <c r="P15" s="9">
        <v>0</v>
      </c>
    </row>
    <row r="16" spans="1:21" ht="45.75" thickBot="1" x14ac:dyDescent="0.3">
      <c r="A16" s="8"/>
      <c r="B16" s="8"/>
      <c r="C16" s="8"/>
      <c r="D16" s="8"/>
      <c r="E16" s="8"/>
      <c r="F16" s="8"/>
      <c r="G16" s="9"/>
      <c r="H16" s="9" t="s">
        <v>44</v>
      </c>
      <c r="I16" s="9" t="s">
        <v>45</v>
      </c>
      <c r="J16" s="10">
        <v>0</v>
      </c>
      <c r="K16" s="10">
        <v>1</v>
      </c>
      <c r="L16" s="10">
        <f t="shared" si="0"/>
        <v>1</v>
      </c>
      <c r="M16" s="10">
        <f t="shared" si="1"/>
        <v>1</v>
      </c>
      <c r="N16" s="10">
        <v>0</v>
      </c>
      <c r="O16" s="10">
        <v>1</v>
      </c>
      <c r="P16" s="9">
        <v>0</v>
      </c>
    </row>
    <row r="17" spans="1:21" s="86" customFormat="1" ht="60.75" thickBot="1" x14ac:dyDescent="0.3">
      <c r="A17" s="11" t="s">
        <v>46</v>
      </c>
      <c r="B17" s="11" t="s">
        <v>47</v>
      </c>
      <c r="C17" s="11" t="s">
        <v>48</v>
      </c>
      <c r="D17" s="11" t="s">
        <v>47</v>
      </c>
      <c r="E17" s="11" t="s">
        <v>49</v>
      </c>
      <c r="F17" s="11" t="s">
        <v>50</v>
      </c>
      <c r="G17" s="12">
        <v>5563701.9000000004</v>
      </c>
      <c r="H17" s="12" t="s">
        <v>20</v>
      </c>
      <c r="I17" s="12" t="s">
        <v>21</v>
      </c>
      <c r="J17" s="13">
        <v>60</v>
      </c>
      <c r="K17" s="13">
        <v>80</v>
      </c>
      <c r="L17" s="13">
        <f t="shared" si="0"/>
        <v>20</v>
      </c>
      <c r="M17" s="13">
        <f t="shared" si="1"/>
        <v>80</v>
      </c>
      <c r="N17" s="13">
        <v>0</v>
      </c>
      <c r="O17" s="13">
        <v>69</v>
      </c>
      <c r="P17" s="12">
        <v>11</v>
      </c>
      <c r="Q17" s="84"/>
      <c r="R17" s="85"/>
      <c r="S17" s="85"/>
      <c r="T17" s="85"/>
      <c r="U17" s="85"/>
    </row>
    <row r="18" spans="1:21" s="86" customFormat="1" ht="30.75" thickBot="1" x14ac:dyDescent="0.3">
      <c r="A18" s="11"/>
      <c r="B18" s="11"/>
      <c r="C18" s="11"/>
      <c r="D18" s="11"/>
      <c r="E18" s="11"/>
      <c r="F18" s="11"/>
      <c r="G18" s="12"/>
      <c r="H18" s="12" t="s">
        <v>22</v>
      </c>
      <c r="I18" s="12" t="s">
        <v>21</v>
      </c>
      <c r="J18" s="13">
        <v>0</v>
      </c>
      <c r="K18" s="13">
        <v>3</v>
      </c>
      <c r="L18" s="13">
        <f t="shared" si="0"/>
        <v>3</v>
      </c>
      <c r="M18" s="13">
        <f t="shared" si="1"/>
        <v>3</v>
      </c>
      <c r="N18" s="13">
        <v>0</v>
      </c>
      <c r="O18" s="13">
        <v>3</v>
      </c>
      <c r="P18" s="12">
        <v>0</v>
      </c>
      <c r="Q18" s="84"/>
      <c r="R18" s="85"/>
      <c r="S18" s="85"/>
      <c r="T18" s="85"/>
      <c r="U18" s="85"/>
    </row>
    <row r="19" spans="1:21" s="86" customFormat="1" ht="75.75" thickBot="1" x14ac:dyDescent="0.3">
      <c r="A19" s="11" t="s">
        <v>51</v>
      </c>
      <c r="B19" s="11" t="s">
        <v>52</v>
      </c>
      <c r="C19" s="11" t="s">
        <v>53</v>
      </c>
      <c r="D19" s="11" t="s">
        <v>52</v>
      </c>
      <c r="E19" s="11" t="s">
        <v>54</v>
      </c>
      <c r="F19" s="11" t="s">
        <v>55</v>
      </c>
      <c r="G19" s="12">
        <v>8762022.9100000001</v>
      </c>
      <c r="H19" s="12" t="s">
        <v>20</v>
      </c>
      <c r="I19" s="12" t="s">
        <v>21</v>
      </c>
      <c r="J19" s="13">
        <v>90</v>
      </c>
      <c r="K19" s="13">
        <v>118</v>
      </c>
      <c r="L19" s="13">
        <f t="shared" si="0"/>
        <v>28</v>
      </c>
      <c r="M19" s="13">
        <f t="shared" si="1"/>
        <v>118</v>
      </c>
      <c r="N19" s="13">
        <v>118</v>
      </c>
      <c r="O19" s="13">
        <v>0</v>
      </c>
      <c r="P19" s="12">
        <v>0</v>
      </c>
      <c r="Q19" s="84"/>
      <c r="R19" s="85"/>
      <c r="S19" s="85"/>
      <c r="T19" s="85"/>
      <c r="U19" s="85"/>
    </row>
    <row r="20" spans="1:21" s="86" customFormat="1" ht="30.75" thickBot="1" x14ac:dyDescent="0.3">
      <c r="A20" s="11"/>
      <c r="B20" s="11"/>
      <c r="C20" s="11"/>
      <c r="D20" s="11"/>
      <c r="E20" s="11"/>
      <c r="F20" s="11"/>
      <c r="G20" s="12"/>
      <c r="H20" s="12" t="s">
        <v>22</v>
      </c>
      <c r="I20" s="12" t="s">
        <v>21</v>
      </c>
      <c r="J20" s="13">
        <v>0</v>
      </c>
      <c r="K20" s="13">
        <v>3</v>
      </c>
      <c r="L20" s="13">
        <f t="shared" si="0"/>
        <v>3</v>
      </c>
      <c r="M20" s="13">
        <f t="shared" si="1"/>
        <v>3</v>
      </c>
      <c r="N20" s="13">
        <v>3</v>
      </c>
      <c r="O20" s="13">
        <v>0</v>
      </c>
      <c r="P20" s="12">
        <v>0</v>
      </c>
      <c r="Q20" s="84"/>
      <c r="R20" s="85"/>
      <c r="S20" s="85"/>
      <c r="T20" s="85"/>
      <c r="U20" s="85"/>
    </row>
    <row r="21" spans="1:21" ht="60.75" thickBot="1" x14ac:dyDescent="0.3">
      <c r="A21" s="8" t="s">
        <v>56</v>
      </c>
      <c r="B21" s="8" t="s">
        <v>57</v>
      </c>
      <c r="C21" s="8" t="s">
        <v>58</v>
      </c>
      <c r="D21" s="8" t="s">
        <v>59</v>
      </c>
      <c r="E21" s="8" t="s">
        <v>60</v>
      </c>
      <c r="F21" s="8" t="s">
        <v>61</v>
      </c>
      <c r="G21" s="9">
        <v>1656625.07</v>
      </c>
      <c r="H21" s="9" t="s">
        <v>20</v>
      </c>
      <c r="I21" s="9" t="s">
        <v>21</v>
      </c>
      <c r="J21" s="10">
        <v>15</v>
      </c>
      <c r="K21" s="10">
        <v>15</v>
      </c>
      <c r="L21" s="10">
        <f t="shared" si="0"/>
        <v>0</v>
      </c>
      <c r="M21" s="10">
        <f t="shared" si="1"/>
        <v>15</v>
      </c>
      <c r="N21" s="10">
        <v>15</v>
      </c>
      <c r="O21" s="10">
        <v>0</v>
      </c>
      <c r="P21" s="9">
        <v>0</v>
      </c>
    </row>
    <row r="22" spans="1:21" ht="75.75" thickBot="1" x14ac:dyDescent="0.3">
      <c r="A22" s="8" t="s">
        <v>62</v>
      </c>
      <c r="B22" s="8" t="s">
        <v>63</v>
      </c>
      <c r="C22" s="8" t="s">
        <v>64</v>
      </c>
      <c r="D22" s="8" t="s">
        <v>63</v>
      </c>
      <c r="E22" s="8" t="s">
        <v>65</v>
      </c>
      <c r="F22" s="8" t="s">
        <v>66</v>
      </c>
      <c r="G22" s="9">
        <v>5793988.5599999996</v>
      </c>
      <c r="H22" s="9" t="s">
        <v>20</v>
      </c>
      <c r="I22" s="9" t="s">
        <v>21</v>
      </c>
      <c r="J22" s="10">
        <v>0</v>
      </c>
      <c r="K22" s="10">
        <v>72</v>
      </c>
      <c r="L22" s="10">
        <f t="shared" si="0"/>
        <v>72</v>
      </c>
      <c r="M22" s="10">
        <f t="shared" si="1"/>
        <v>72</v>
      </c>
      <c r="N22" s="10">
        <v>72</v>
      </c>
      <c r="O22" s="10">
        <v>0</v>
      </c>
      <c r="P22" s="9">
        <v>0</v>
      </c>
    </row>
    <row r="23" spans="1:21" ht="30.75" thickBot="1" x14ac:dyDescent="0.3">
      <c r="A23" s="8"/>
      <c r="B23" s="8"/>
      <c r="C23" s="8"/>
      <c r="D23" s="8"/>
      <c r="E23" s="8"/>
      <c r="F23" s="8"/>
      <c r="G23" s="9"/>
      <c r="H23" s="9" t="s">
        <v>22</v>
      </c>
      <c r="I23" s="9" t="s">
        <v>21</v>
      </c>
      <c r="J23" s="10">
        <v>0</v>
      </c>
      <c r="K23" s="10">
        <v>8</v>
      </c>
      <c r="L23" s="10">
        <f t="shared" si="0"/>
        <v>8</v>
      </c>
      <c r="M23" s="10">
        <f t="shared" si="1"/>
        <v>8</v>
      </c>
      <c r="N23" s="10">
        <v>8</v>
      </c>
      <c r="O23" s="10">
        <v>0</v>
      </c>
      <c r="P23" s="9">
        <v>0</v>
      </c>
    </row>
    <row r="24" spans="1:21" ht="45.75" thickBot="1" x14ac:dyDescent="0.3">
      <c r="A24" s="8"/>
      <c r="B24" s="8"/>
      <c r="C24" s="8"/>
      <c r="D24" s="8"/>
      <c r="E24" s="8"/>
      <c r="F24" s="8"/>
      <c r="G24" s="9"/>
      <c r="H24" s="9" t="s">
        <v>23</v>
      </c>
      <c r="I24" s="9" t="s">
        <v>21</v>
      </c>
      <c r="J24" s="10">
        <v>0</v>
      </c>
      <c r="K24" s="10">
        <v>8</v>
      </c>
      <c r="L24" s="10">
        <f t="shared" si="0"/>
        <v>8</v>
      </c>
      <c r="M24" s="10">
        <f t="shared" si="1"/>
        <v>8</v>
      </c>
      <c r="N24" s="10">
        <v>8</v>
      </c>
      <c r="O24" s="10">
        <v>0</v>
      </c>
      <c r="P24" s="9">
        <v>0</v>
      </c>
    </row>
    <row r="25" spans="1:21" s="86" customFormat="1" ht="45.75" thickBot="1" x14ac:dyDescent="0.3">
      <c r="A25" s="11" t="s">
        <v>67</v>
      </c>
      <c r="B25" s="11" t="s">
        <v>68</v>
      </c>
      <c r="C25" s="11" t="s">
        <v>69</v>
      </c>
      <c r="D25" s="11" t="s">
        <v>68</v>
      </c>
      <c r="E25" s="11" t="s">
        <v>70</v>
      </c>
      <c r="F25" s="11" t="s">
        <v>71</v>
      </c>
      <c r="G25" s="12">
        <v>4922636.47</v>
      </c>
      <c r="H25" s="12" t="s">
        <v>20</v>
      </c>
      <c r="I25" s="12" t="s">
        <v>21</v>
      </c>
      <c r="J25" s="13">
        <v>46</v>
      </c>
      <c r="K25" s="13">
        <v>60</v>
      </c>
      <c r="L25" s="13">
        <f t="shared" si="0"/>
        <v>14</v>
      </c>
      <c r="M25" s="13">
        <f t="shared" si="1"/>
        <v>60</v>
      </c>
      <c r="N25" s="13">
        <v>60</v>
      </c>
      <c r="O25" s="13">
        <v>0</v>
      </c>
      <c r="P25" s="12">
        <v>0</v>
      </c>
      <c r="Q25" s="84"/>
      <c r="R25" s="85"/>
      <c r="S25" s="85"/>
      <c r="T25" s="85"/>
      <c r="U25" s="85"/>
    </row>
    <row r="26" spans="1:21" s="86" customFormat="1" ht="30.75" thickBot="1" x14ac:dyDescent="0.3">
      <c r="A26" s="11"/>
      <c r="B26" s="11"/>
      <c r="C26" s="11"/>
      <c r="D26" s="11"/>
      <c r="E26" s="11"/>
      <c r="F26" s="11"/>
      <c r="G26" s="12"/>
      <c r="H26" s="12" t="s">
        <v>22</v>
      </c>
      <c r="I26" s="12" t="s">
        <v>21</v>
      </c>
      <c r="J26" s="13">
        <v>0</v>
      </c>
      <c r="K26" s="13">
        <v>10</v>
      </c>
      <c r="L26" s="13">
        <f t="shared" si="0"/>
        <v>10</v>
      </c>
      <c r="M26" s="13">
        <f t="shared" si="1"/>
        <v>10</v>
      </c>
      <c r="N26" s="13">
        <v>10</v>
      </c>
      <c r="O26" s="13">
        <v>0</v>
      </c>
      <c r="P26" s="12">
        <v>0</v>
      </c>
      <c r="Q26" s="84"/>
      <c r="R26" s="85"/>
      <c r="S26" s="85"/>
      <c r="T26" s="85"/>
      <c r="U26" s="85"/>
    </row>
    <row r="27" spans="1:21" ht="60.75" thickBot="1" x14ac:dyDescent="0.3">
      <c r="A27" s="8" t="s">
        <v>72</v>
      </c>
      <c r="B27" s="8" t="s">
        <v>73</v>
      </c>
      <c r="C27" s="8" t="s">
        <v>74</v>
      </c>
      <c r="D27" s="8" t="s">
        <v>75</v>
      </c>
      <c r="E27" s="8" t="s">
        <v>76</v>
      </c>
      <c r="F27" s="8" t="s">
        <v>77</v>
      </c>
      <c r="G27" s="9">
        <v>3526878</v>
      </c>
      <c r="H27" s="9" t="s">
        <v>20</v>
      </c>
      <c r="I27" s="9" t="s">
        <v>21</v>
      </c>
      <c r="J27" s="10">
        <v>48</v>
      </c>
      <c r="K27" s="10">
        <v>90</v>
      </c>
      <c r="L27" s="10">
        <f t="shared" si="0"/>
        <v>42</v>
      </c>
      <c r="M27" s="10">
        <f t="shared" si="1"/>
        <v>42</v>
      </c>
      <c r="N27" s="10">
        <v>0</v>
      </c>
      <c r="O27" s="10">
        <v>42</v>
      </c>
      <c r="P27" s="9">
        <v>0</v>
      </c>
    </row>
    <row r="28" spans="1:21" ht="30.75" thickBot="1" x14ac:dyDescent="0.3">
      <c r="A28" s="8"/>
      <c r="B28" s="8"/>
      <c r="C28" s="8"/>
      <c r="D28" s="8"/>
      <c r="E28" s="8"/>
      <c r="F28" s="8"/>
      <c r="G28" s="9"/>
      <c r="H28" s="9" t="s">
        <v>22</v>
      </c>
      <c r="I28" s="9" t="s">
        <v>21</v>
      </c>
      <c r="J28" s="10">
        <v>0</v>
      </c>
      <c r="K28" s="10">
        <v>6</v>
      </c>
      <c r="L28" s="10">
        <f t="shared" si="0"/>
        <v>6</v>
      </c>
      <c r="M28" s="10">
        <f t="shared" si="1"/>
        <v>6</v>
      </c>
      <c r="N28" s="10">
        <v>0</v>
      </c>
      <c r="O28" s="10">
        <v>6</v>
      </c>
      <c r="P28" s="9">
        <v>0</v>
      </c>
    </row>
    <row r="29" spans="1:21" ht="15.75" thickBot="1" x14ac:dyDescent="0.3">
      <c r="A29" s="8"/>
      <c r="B29" s="8"/>
      <c r="C29" s="8"/>
      <c r="D29" s="8"/>
      <c r="E29" s="8"/>
      <c r="F29" s="8"/>
      <c r="G29" s="9"/>
      <c r="H29" s="9" t="s">
        <v>78</v>
      </c>
      <c r="I29" s="9" t="s">
        <v>45</v>
      </c>
      <c r="J29" s="10">
        <v>11</v>
      </c>
      <c r="K29" s="10">
        <v>21</v>
      </c>
      <c r="L29" s="10">
        <f t="shared" si="0"/>
        <v>10</v>
      </c>
      <c r="M29" s="10">
        <f t="shared" si="1"/>
        <v>0</v>
      </c>
      <c r="N29" s="10">
        <v>0</v>
      </c>
      <c r="O29" s="10">
        <v>0</v>
      </c>
      <c r="P29" s="9">
        <v>0</v>
      </c>
    </row>
    <row r="30" spans="1:21" s="86" customFormat="1" ht="60.75" thickBot="1" x14ac:dyDescent="0.3">
      <c r="A30" s="11" t="s">
        <v>79</v>
      </c>
      <c r="B30" s="11" t="s">
        <v>80</v>
      </c>
      <c r="C30" s="11" t="s">
        <v>81</v>
      </c>
      <c r="D30" s="11" t="s">
        <v>80</v>
      </c>
      <c r="E30" s="11" t="s">
        <v>82</v>
      </c>
      <c r="F30" s="11" t="s">
        <v>83</v>
      </c>
      <c r="G30" s="12">
        <v>594199.93999999994</v>
      </c>
      <c r="H30" s="12" t="s">
        <v>44</v>
      </c>
      <c r="I30" s="12" t="s">
        <v>45</v>
      </c>
      <c r="J30" s="13">
        <v>1</v>
      </c>
      <c r="K30" s="13">
        <v>1</v>
      </c>
      <c r="L30" s="13">
        <f t="shared" si="0"/>
        <v>0</v>
      </c>
      <c r="M30" s="13">
        <f t="shared" si="1"/>
        <v>1</v>
      </c>
      <c r="N30" s="13">
        <v>1</v>
      </c>
      <c r="O30" s="13">
        <v>0</v>
      </c>
      <c r="P30" s="12">
        <v>0</v>
      </c>
      <c r="Q30" s="84"/>
      <c r="R30" s="85"/>
      <c r="S30" s="85"/>
      <c r="T30" s="85"/>
      <c r="U30" s="85"/>
    </row>
    <row r="31" spans="1:21" s="86" customFormat="1" ht="105.75" thickBot="1" x14ac:dyDescent="0.3">
      <c r="A31" s="11" t="s">
        <v>79</v>
      </c>
      <c r="B31" s="11" t="s">
        <v>80</v>
      </c>
      <c r="C31" s="11" t="s">
        <v>84</v>
      </c>
      <c r="D31" s="11" t="s">
        <v>80</v>
      </c>
      <c r="E31" s="11" t="s">
        <v>85</v>
      </c>
      <c r="F31" s="11" t="s">
        <v>86</v>
      </c>
      <c r="G31" s="12">
        <v>8302963.4100000001</v>
      </c>
      <c r="H31" s="12" t="s">
        <v>20</v>
      </c>
      <c r="I31" s="12" t="s">
        <v>21</v>
      </c>
      <c r="J31" s="13">
        <v>80</v>
      </c>
      <c r="K31" s="13">
        <v>150</v>
      </c>
      <c r="L31" s="13">
        <f t="shared" si="0"/>
        <v>70</v>
      </c>
      <c r="M31" s="13">
        <f t="shared" si="1"/>
        <v>150</v>
      </c>
      <c r="N31" s="13">
        <v>0</v>
      </c>
      <c r="O31" s="13">
        <v>90</v>
      </c>
      <c r="P31" s="12">
        <v>60</v>
      </c>
      <c r="Q31" s="84"/>
      <c r="R31" s="85"/>
      <c r="S31" s="85"/>
      <c r="T31" s="85"/>
      <c r="U31" s="85"/>
    </row>
    <row r="32" spans="1:21" s="86" customFormat="1" ht="30.75" thickBot="1" x14ac:dyDescent="0.3">
      <c r="A32" s="11"/>
      <c r="B32" s="11"/>
      <c r="C32" s="11"/>
      <c r="D32" s="11"/>
      <c r="E32" s="11"/>
      <c r="F32" s="11"/>
      <c r="G32" s="12"/>
      <c r="H32" s="12" t="s">
        <v>22</v>
      </c>
      <c r="I32" s="12" t="s">
        <v>21</v>
      </c>
      <c r="J32" s="13">
        <v>0</v>
      </c>
      <c r="K32" s="13">
        <v>6</v>
      </c>
      <c r="L32" s="13">
        <f t="shared" si="0"/>
        <v>6</v>
      </c>
      <c r="M32" s="13">
        <f t="shared" si="1"/>
        <v>6</v>
      </c>
      <c r="N32" s="13">
        <v>0</v>
      </c>
      <c r="O32" s="13">
        <v>0</v>
      </c>
      <c r="P32" s="12">
        <v>6</v>
      </c>
      <c r="Q32" s="84"/>
      <c r="R32" s="85"/>
      <c r="S32" s="85"/>
      <c r="T32" s="85"/>
      <c r="U32" s="85"/>
    </row>
    <row r="33" spans="1:21" ht="60.75" thickBot="1" x14ac:dyDescent="0.3">
      <c r="A33" s="8" t="s">
        <v>72</v>
      </c>
      <c r="B33" s="8" t="s">
        <v>73</v>
      </c>
      <c r="C33" s="8" t="s">
        <v>87</v>
      </c>
      <c r="D33" s="8" t="s">
        <v>88</v>
      </c>
      <c r="E33" s="8" t="s">
        <v>89</v>
      </c>
      <c r="F33" s="8" t="s">
        <v>90</v>
      </c>
      <c r="G33" s="9">
        <v>1462113.72</v>
      </c>
      <c r="H33" s="9" t="s">
        <v>20</v>
      </c>
      <c r="I33" s="9" t="s">
        <v>21</v>
      </c>
      <c r="J33" s="10">
        <v>89</v>
      </c>
      <c r="K33" s="10">
        <v>106</v>
      </c>
      <c r="L33" s="10">
        <f t="shared" si="0"/>
        <v>17</v>
      </c>
      <c r="M33" s="10">
        <f t="shared" si="1"/>
        <v>17</v>
      </c>
      <c r="N33" s="10">
        <v>17</v>
      </c>
      <c r="O33" s="10">
        <v>0</v>
      </c>
      <c r="P33" s="9">
        <v>0</v>
      </c>
    </row>
    <row r="34" spans="1:21" ht="30.75" thickBot="1" x14ac:dyDescent="0.3">
      <c r="A34" s="8"/>
      <c r="B34" s="8"/>
      <c r="C34" s="8"/>
      <c r="D34" s="8"/>
      <c r="E34" s="8"/>
      <c r="F34" s="8"/>
      <c r="G34" s="9"/>
      <c r="H34" s="9" t="s">
        <v>22</v>
      </c>
      <c r="I34" s="9" t="s">
        <v>21</v>
      </c>
      <c r="J34" s="10">
        <v>0</v>
      </c>
      <c r="K34" s="10">
        <v>5</v>
      </c>
      <c r="L34" s="10">
        <f t="shared" si="0"/>
        <v>5</v>
      </c>
      <c r="M34" s="10">
        <f t="shared" si="1"/>
        <v>5</v>
      </c>
      <c r="N34" s="10">
        <v>5</v>
      </c>
      <c r="O34" s="10">
        <v>0</v>
      </c>
      <c r="P34" s="9">
        <v>0</v>
      </c>
    </row>
    <row r="35" spans="1:21" s="86" customFormat="1" ht="75.75" thickBot="1" x14ac:dyDescent="0.3">
      <c r="A35" s="11" t="s">
        <v>91</v>
      </c>
      <c r="B35" s="11" t="s">
        <v>92</v>
      </c>
      <c r="C35" s="11" t="s">
        <v>93</v>
      </c>
      <c r="D35" s="11" t="s">
        <v>92</v>
      </c>
      <c r="E35" s="11" t="s">
        <v>94</v>
      </c>
      <c r="F35" s="11" t="s">
        <v>95</v>
      </c>
      <c r="G35" s="12">
        <v>7091956.0800000001</v>
      </c>
      <c r="H35" s="12" t="s">
        <v>20</v>
      </c>
      <c r="I35" s="12" t="s">
        <v>21</v>
      </c>
      <c r="J35" s="13">
        <v>94</v>
      </c>
      <c r="K35" s="13">
        <v>94</v>
      </c>
      <c r="L35" s="13">
        <f t="shared" si="0"/>
        <v>0</v>
      </c>
      <c r="M35" s="13">
        <f t="shared" si="1"/>
        <v>94</v>
      </c>
      <c r="N35" s="13">
        <v>94</v>
      </c>
      <c r="O35" s="13">
        <v>0</v>
      </c>
      <c r="P35" s="12">
        <v>0</v>
      </c>
      <c r="Q35" s="84"/>
      <c r="R35" s="85"/>
      <c r="S35" s="85"/>
      <c r="T35" s="85"/>
      <c r="U35" s="85"/>
    </row>
    <row r="36" spans="1:21" s="86" customFormat="1" ht="30.75" thickBot="1" x14ac:dyDescent="0.3">
      <c r="A36" s="11"/>
      <c r="B36" s="11"/>
      <c r="C36" s="11"/>
      <c r="D36" s="11"/>
      <c r="E36" s="11"/>
      <c r="F36" s="11"/>
      <c r="G36" s="12"/>
      <c r="H36" s="12" t="s">
        <v>22</v>
      </c>
      <c r="I36" s="12" t="s">
        <v>21</v>
      </c>
      <c r="J36" s="13">
        <v>0</v>
      </c>
      <c r="K36" s="13">
        <v>7</v>
      </c>
      <c r="L36" s="13">
        <f t="shared" si="0"/>
        <v>7</v>
      </c>
      <c r="M36" s="13">
        <f t="shared" si="1"/>
        <v>7</v>
      </c>
      <c r="N36" s="13">
        <v>7</v>
      </c>
      <c r="O36" s="13">
        <v>0</v>
      </c>
      <c r="P36" s="12">
        <v>0</v>
      </c>
      <c r="Q36" s="84"/>
      <c r="R36" s="85"/>
      <c r="S36" s="85"/>
      <c r="T36" s="85"/>
      <c r="U36" s="85"/>
    </row>
    <row r="37" spans="1:21" ht="75.75" thickBot="1" x14ac:dyDescent="0.3">
      <c r="A37" s="8" t="s">
        <v>96</v>
      </c>
      <c r="B37" s="8" t="s">
        <v>97</v>
      </c>
      <c r="C37" s="8" t="s">
        <v>98</v>
      </c>
      <c r="D37" s="8" t="s">
        <v>97</v>
      </c>
      <c r="E37" s="8" t="s">
        <v>99</v>
      </c>
      <c r="F37" s="8" t="s">
        <v>100</v>
      </c>
      <c r="G37" s="9">
        <v>3665556.95</v>
      </c>
      <c r="H37" s="9" t="s">
        <v>20</v>
      </c>
      <c r="I37" s="9" t="s">
        <v>21</v>
      </c>
      <c r="J37" s="10">
        <v>45</v>
      </c>
      <c r="K37" s="10">
        <v>50</v>
      </c>
      <c r="L37" s="10">
        <f t="shared" si="0"/>
        <v>5</v>
      </c>
      <c r="M37" s="10">
        <f t="shared" si="1"/>
        <v>50</v>
      </c>
      <c r="N37" s="10">
        <v>50</v>
      </c>
      <c r="O37" s="10">
        <v>0</v>
      </c>
      <c r="P37" s="9">
        <v>0</v>
      </c>
    </row>
    <row r="38" spans="1:21" ht="30.75" thickBot="1" x14ac:dyDescent="0.3">
      <c r="A38" s="8"/>
      <c r="B38" s="8"/>
      <c r="C38" s="8"/>
      <c r="D38" s="8"/>
      <c r="E38" s="8"/>
      <c r="F38" s="8"/>
      <c r="G38" s="9"/>
      <c r="H38" s="9" t="s">
        <v>22</v>
      </c>
      <c r="I38" s="9" t="s">
        <v>21</v>
      </c>
      <c r="J38" s="10">
        <v>0</v>
      </c>
      <c r="K38" s="10">
        <v>5</v>
      </c>
      <c r="L38" s="10">
        <f t="shared" si="0"/>
        <v>5</v>
      </c>
      <c r="M38" s="10">
        <f t="shared" si="1"/>
        <v>5</v>
      </c>
      <c r="N38" s="10">
        <v>5</v>
      </c>
      <c r="O38" s="10">
        <v>0</v>
      </c>
      <c r="P38" s="9">
        <v>0</v>
      </c>
    </row>
    <row r="39" spans="1:21" s="86" customFormat="1" ht="45.75" thickBot="1" x14ac:dyDescent="0.3">
      <c r="A39" s="11" t="s">
        <v>101</v>
      </c>
      <c r="B39" s="11" t="s">
        <v>102</v>
      </c>
      <c r="C39" s="11" t="s">
        <v>103</v>
      </c>
      <c r="D39" s="11" t="s">
        <v>102</v>
      </c>
      <c r="E39" s="11" t="s">
        <v>104</v>
      </c>
      <c r="F39" s="11" t="s">
        <v>105</v>
      </c>
      <c r="G39" s="12">
        <v>653434.49</v>
      </c>
      <c r="H39" s="12" t="s">
        <v>44</v>
      </c>
      <c r="I39" s="12" t="s">
        <v>45</v>
      </c>
      <c r="J39" s="13">
        <v>0</v>
      </c>
      <c r="K39" s="13">
        <v>1</v>
      </c>
      <c r="L39" s="13">
        <f t="shared" si="0"/>
        <v>1</v>
      </c>
      <c r="M39" s="13">
        <f t="shared" si="1"/>
        <v>1</v>
      </c>
      <c r="N39" s="13">
        <v>1</v>
      </c>
      <c r="O39" s="13">
        <v>0</v>
      </c>
      <c r="P39" s="12">
        <v>0</v>
      </c>
      <c r="Q39" s="84"/>
      <c r="R39" s="85"/>
      <c r="S39" s="85"/>
      <c r="T39" s="85"/>
      <c r="U39" s="85"/>
    </row>
    <row r="40" spans="1:21" s="86" customFormat="1" ht="60.75" thickBot="1" x14ac:dyDescent="0.3">
      <c r="A40" s="11" t="s">
        <v>106</v>
      </c>
      <c r="B40" s="11" t="s">
        <v>107</v>
      </c>
      <c r="C40" s="11" t="s">
        <v>108</v>
      </c>
      <c r="D40" s="11" t="s">
        <v>107</v>
      </c>
      <c r="E40" s="11" t="s">
        <v>109</v>
      </c>
      <c r="F40" s="11" t="s">
        <v>110</v>
      </c>
      <c r="G40" s="12">
        <v>8408425.6699999999</v>
      </c>
      <c r="H40" s="12" t="s">
        <v>20</v>
      </c>
      <c r="I40" s="12" t="s">
        <v>21</v>
      </c>
      <c r="J40" s="13">
        <v>90</v>
      </c>
      <c r="K40" s="13">
        <v>111</v>
      </c>
      <c r="L40" s="13">
        <f t="shared" si="0"/>
        <v>21</v>
      </c>
      <c r="M40" s="13">
        <f t="shared" si="1"/>
        <v>111</v>
      </c>
      <c r="N40" s="13">
        <v>111</v>
      </c>
      <c r="O40" s="13">
        <v>0</v>
      </c>
      <c r="P40" s="12">
        <v>0</v>
      </c>
      <c r="Q40" s="84"/>
      <c r="R40" s="85"/>
      <c r="S40" s="85"/>
      <c r="T40" s="85"/>
      <c r="U40" s="85"/>
    </row>
    <row r="41" spans="1:21" s="86" customFormat="1" ht="30.75" thickBot="1" x14ac:dyDescent="0.3">
      <c r="A41" s="11"/>
      <c r="B41" s="11"/>
      <c r="C41" s="11"/>
      <c r="D41" s="11"/>
      <c r="E41" s="11"/>
      <c r="F41" s="11"/>
      <c r="G41" s="12"/>
      <c r="H41" s="12" t="s">
        <v>22</v>
      </c>
      <c r="I41" s="12" t="s">
        <v>21</v>
      </c>
      <c r="J41" s="13">
        <v>0</v>
      </c>
      <c r="K41" s="13">
        <v>9</v>
      </c>
      <c r="L41" s="13">
        <f t="shared" si="0"/>
        <v>9</v>
      </c>
      <c r="M41" s="13">
        <f t="shared" si="1"/>
        <v>9</v>
      </c>
      <c r="N41" s="13">
        <v>9</v>
      </c>
      <c r="O41" s="13">
        <v>0</v>
      </c>
      <c r="P41" s="12">
        <v>0</v>
      </c>
      <c r="Q41" s="84"/>
      <c r="R41" s="85"/>
      <c r="S41" s="85"/>
      <c r="T41" s="85"/>
      <c r="U41" s="85"/>
    </row>
    <row r="42" spans="1:21" s="86" customFormat="1" ht="45.75" thickBot="1" x14ac:dyDescent="0.3">
      <c r="A42" s="11" t="s">
        <v>106</v>
      </c>
      <c r="B42" s="11" t="s">
        <v>107</v>
      </c>
      <c r="C42" s="11" t="s">
        <v>111</v>
      </c>
      <c r="D42" s="11" t="s">
        <v>107</v>
      </c>
      <c r="E42" s="11" t="s">
        <v>112</v>
      </c>
      <c r="F42" s="11" t="s">
        <v>113</v>
      </c>
      <c r="G42" s="12">
        <v>436753.14</v>
      </c>
      <c r="H42" s="12" t="s">
        <v>44</v>
      </c>
      <c r="I42" s="12" t="s">
        <v>45</v>
      </c>
      <c r="J42" s="13">
        <v>1</v>
      </c>
      <c r="K42" s="13">
        <v>1</v>
      </c>
      <c r="L42" s="13">
        <f t="shared" si="0"/>
        <v>0</v>
      </c>
      <c r="M42" s="13">
        <f t="shared" si="1"/>
        <v>1</v>
      </c>
      <c r="N42" s="13">
        <v>0</v>
      </c>
      <c r="O42" s="13">
        <v>0</v>
      </c>
      <c r="P42" s="12">
        <v>1</v>
      </c>
      <c r="Q42" s="84"/>
      <c r="R42" s="85"/>
      <c r="S42" s="85"/>
      <c r="T42" s="85"/>
      <c r="U42" s="85"/>
    </row>
    <row r="43" spans="1:21" ht="60.75" thickBot="1" x14ac:dyDescent="0.3">
      <c r="A43" s="8" t="s">
        <v>114</v>
      </c>
      <c r="B43" s="8" t="s">
        <v>115</v>
      </c>
      <c r="C43" s="8" t="s">
        <v>116</v>
      </c>
      <c r="D43" s="8" t="s">
        <v>115</v>
      </c>
      <c r="E43" s="8" t="s">
        <v>117</v>
      </c>
      <c r="F43" s="8" t="s">
        <v>118</v>
      </c>
      <c r="G43" s="9">
        <v>5189598.58</v>
      </c>
      <c r="H43" s="9" t="s">
        <v>20</v>
      </c>
      <c r="I43" s="9" t="s">
        <v>21</v>
      </c>
      <c r="J43" s="10">
        <v>81</v>
      </c>
      <c r="K43" s="10">
        <v>81</v>
      </c>
      <c r="L43" s="10">
        <f t="shared" si="0"/>
        <v>0</v>
      </c>
      <c r="M43" s="10">
        <f t="shared" si="1"/>
        <v>81</v>
      </c>
      <c r="N43" s="10">
        <v>0</v>
      </c>
      <c r="O43" s="10">
        <v>47</v>
      </c>
      <c r="P43" s="9">
        <v>34</v>
      </c>
    </row>
    <row r="44" spans="1:21" ht="75.75" thickBot="1" x14ac:dyDescent="0.3">
      <c r="A44" s="8" t="s">
        <v>119</v>
      </c>
      <c r="B44" s="8" t="s">
        <v>120</v>
      </c>
      <c r="C44" s="8" t="s">
        <v>121</v>
      </c>
      <c r="D44" s="8" t="s">
        <v>120</v>
      </c>
      <c r="E44" s="8" t="s">
        <v>122</v>
      </c>
      <c r="F44" s="8" t="s">
        <v>123</v>
      </c>
      <c r="G44" s="9">
        <v>8503431.6099999994</v>
      </c>
      <c r="H44" s="9" t="s">
        <v>20</v>
      </c>
      <c r="I44" s="9" t="s">
        <v>21</v>
      </c>
      <c r="J44" s="10">
        <v>120</v>
      </c>
      <c r="K44" s="10">
        <v>150</v>
      </c>
      <c r="L44" s="10">
        <f t="shared" si="0"/>
        <v>30</v>
      </c>
      <c r="M44" s="10">
        <f t="shared" si="1"/>
        <v>120</v>
      </c>
      <c r="N44" s="10">
        <v>0</v>
      </c>
      <c r="O44" s="10">
        <v>120</v>
      </c>
      <c r="P44" s="9">
        <v>0</v>
      </c>
    </row>
    <row r="45" spans="1:21" ht="30.75" thickBot="1" x14ac:dyDescent="0.3">
      <c r="A45" s="8"/>
      <c r="B45" s="8"/>
      <c r="C45" s="8"/>
      <c r="D45" s="8"/>
      <c r="E45" s="8"/>
      <c r="F45" s="8"/>
      <c r="G45" s="9"/>
      <c r="H45" s="9" t="s">
        <v>22</v>
      </c>
      <c r="I45" s="9" t="s">
        <v>21</v>
      </c>
      <c r="J45" s="10">
        <v>0</v>
      </c>
      <c r="K45" s="10">
        <v>5</v>
      </c>
      <c r="L45" s="10">
        <f t="shared" si="0"/>
        <v>5</v>
      </c>
      <c r="M45" s="10">
        <f t="shared" si="1"/>
        <v>5</v>
      </c>
      <c r="N45" s="10">
        <v>0</v>
      </c>
      <c r="O45" s="10">
        <v>0</v>
      </c>
      <c r="P45" s="9">
        <v>5</v>
      </c>
    </row>
    <row r="46" spans="1:21" s="86" customFormat="1" ht="60.75" thickBot="1" x14ac:dyDescent="0.3">
      <c r="A46" s="11" t="s">
        <v>124</v>
      </c>
      <c r="B46" s="11" t="s">
        <v>125</v>
      </c>
      <c r="C46" s="11" t="s">
        <v>124</v>
      </c>
      <c r="D46" s="11" t="s">
        <v>125</v>
      </c>
      <c r="E46" s="11" t="s">
        <v>126</v>
      </c>
      <c r="F46" s="11" t="s">
        <v>127</v>
      </c>
      <c r="G46" s="12">
        <v>5354734.32</v>
      </c>
      <c r="H46" s="12" t="s">
        <v>20</v>
      </c>
      <c r="I46" s="12" t="s">
        <v>21</v>
      </c>
      <c r="J46" s="13">
        <v>71</v>
      </c>
      <c r="K46" s="13">
        <v>71</v>
      </c>
      <c r="L46" s="13">
        <f t="shared" si="0"/>
        <v>0</v>
      </c>
      <c r="M46" s="13">
        <f t="shared" si="1"/>
        <v>71</v>
      </c>
      <c r="N46" s="13">
        <v>71</v>
      </c>
      <c r="O46" s="13">
        <v>0</v>
      </c>
      <c r="P46" s="12">
        <v>0</v>
      </c>
      <c r="Q46" s="84"/>
      <c r="R46" s="85"/>
      <c r="S46" s="85"/>
      <c r="T46" s="85"/>
      <c r="U46" s="85"/>
    </row>
    <row r="47" spans="1:21" s="86" customFormat="1" ht="30.75" thickBot="1" x14ac:dyDescent="0.3">
      <c r="A47" s="11"/>
      <c r="B47" s="11"/>
      <c r="C47" s="11"/>
      <c r="D47" s="11"/>
      <c r="E47" s="11"/>
      <c r="F47" s="11"/>
      <c r="G47" s="12"/>
      <c r="H47" s="12" t="s">
        <v>22</v>
      </c>
      <c r="I47" s="12" t="s">
        <v>21</v>
      </c>
      <c r="J47" s="13">
        <v>3</v>
      </c>
      <c r="K47" s="13">
        <v>3</v>
      </c>
      <c r="L47" s="13">
        <f t="shared" si="0"/>
        <v>0</v>
      </c>
      <c r="M47" s="13">
        <f t="shared" si="1"/>
        <v>3</v>
      </c>
      <c r="N47" s="13">
        <v>3</v>
      </c>
      <c r="O47" s="13">
        <v>0</v>
      </c>
      <c r="P47" s="12">
        <v>0</v>
      </c>
      <c r="Q47" s="84"/>
      <c r="R47" s="85"/>
      <c r="S47" s="85"/>
      <c r="T47" s="85"/>
      <c r="U47" s="85"/>
    </row>
    <row r="48" spans="1:21" s="86" customFormat="1" ht="45.75" thickBot="1" x14ac:dyDescent="0.3">
      <c r="A48" s="11" t="s">
        <v>128</v>
      </c>
      <c r="B48" s="11" t="s">
        <v>129</v>
      </c>
      <c r="C48" s="11" t="s">
        <v>103</v>
      </c>
      <c r="D48" s="11" t="s">
        <v>129</v>
      </c>
      <c r="E48" s="11" t="s">
        <v>130</v>
      </c>
      <c r="F48" s="11" t="s">
        <v>131</v>
      </c>
      <c r="G48" s="12">
        <v>316653.32</v>
      </c>
      <c r="H48" s="12" t="s">
        <v>44</v>
      </c>
      <c r="I48" s="12" t="s">
        <v>45</v>
      </c>
      <c r="J48" s="13">
        <v>0</v>
      </c>
      <c r="K48" s="13">
        <v>1</v>
      </c>
      <c r="L48" s="13">
        <f t="shared" si="0"/>
        <v>1</v>
      </c>
      <c r="M48" s="13">
        <f t="shared" si="1"/>
        <v>1</v>
      </c>
      <c r="N48" s="13">
        <v>0</v>
      </c>
      <c r="O48" s="13">
        <v>0</v>
      </c>
      <c r="P48" s="12">
        <v>1</v>
      </c>
      <c r="Q48" s="84"/>
      <c r="R48" s="85"/>
      <c r="S48" s="85"/>
      <c r="T48" s="85"/>
      <c r="U48" s="85"/>
    </row>
    <row r="49" spans="1:21" ht="90.75" thickBot="1" x14ac:dyDescent="0.3">
      <c r="A49" s="8" t="s">
        <v>132</v>
      </c>
      <c r="B49" s="8" t="s">
        <v>133</v>
      </c>
      <c r="C49" s="8" t="s">
        <v>134</v>
      </c>
      <c r="D49" s="8" t="s">
        <v>133</v>
      </c>
      <c r="E49" s="8" t="s">
        <v>135</v>
      </c>
      <c r="F49" s="8" t="s">
        <v>136</v>
      </c>
      <c r="G49" s="9">
        <v>7853949.8600000003</v>
      </c>
      <c r="H49" s="9" t="s">
        <v>20</v>
      </c>
      <c r="I49" s="9" t="s">
        <v>21</v>
      </c>
      <c r="J49" s="10">
        <v>104</v>
      </c>
      <c r="K49" s="10">
        <v>104</v>
      </c>
      <c r="L49" s="10">
        <f t="shared" si="0"/>
        <v>0</v>
      </c>
      <c r="M49" s="10">
        <f t="shared" si="1"/>
        <v>104</v>
      </c>
      <c r="N49" s="10">
        <v>104</v>
      </c>
      <c r="O49" s="10">
        <v>0</v>
      </c>
      <c r="P49" s="9">
        <v>0</v>
      </c>
    </row>
    <row r="50" spans="1:21" ht="30.75" thickBot="1" x14ac:dyDescent="0.3">
      <c r="A50" s="8"/>
      <c r="B50" s="8"/>
      <c r="C50" s="8"/>
      <c r="D50" s="8"/>
      <c r="E50" s="8"/>
      <c r="F50" s="8"/>
      <c r="G50" s="9"/>
      <c r="H50" s="9" t="s">
        <v>22</v>
      </c>
      <c r="I50" s="9" t="s">
        <v>21</v>
      </c>
      <c r="J50" s="10">
        <v>0</v>
      </c>
      <c r="K50" s="10">
        <v>3</v>
      </c>
      <c r="L50" s="10">
        <f t="shared" si="0"/>
        <v>3</v>
      </c>
      <c r="M50" s="10">
        <f t="shared" si="1"/>
        <v>3</v>
      </c>
      <c r="N50" s="10">
        <v>3</v>
      </c>
      <c r="O50" s="10">
        <v>0</v>
      </c>
      <c r="P50" s="9">
        <v>0</v>
      </c>
    </row>
    <row r="51" spans="1:21" ht="45.75" thickBot="1" x14ac:dyDescent="0.3">
      <c r="A51" s="8"/>
      <c r="B51" s="8"/>
      <c r="C51" s="8"/>
      <c r="D51" s="8"/>
      <c r="E51" s="8"/>
      <c r="F51" s="8"/>
      <c r="G51" s="9"/>
      <c r="H51" s="9" t="s">
        <v>23</v>
      </c>
      <c r="I51" s="9" t="s">
        <v>21</v>
      </c>
      <c r="J51" s="10">
        <v>0</v>
      </c>
      <c r="K51" s="10">
        <v>15</v>
      </c>
      <c r="L51" s="10">
        <f t="shared" si="0"/>
        <v>15</v>
      </c>
      <c r="M51" s="10">
        <f t="shared" si="1"/>
        <v>15</v>
      </c>
      <c r="N51" s="10">
        <v>15</v>
      </c>
      <c r="O51" s="10">
        <v>0</v>
      </c>
      <c r="P51" s="9">
        <v>0</v>
      </c>
    </row>
    <row r="52" spans="1:21" s="86" customFormat="1" ht="75.75" thickBot="1" x14ac:dyDescent="0.3">
      <c r="A52" s="11" t="s">
        <v>137</v>
      </c>
      <c r="B52" s="11" t="s">
        <v>133</v>
      </c>
      <c r="C52" s="11" t="s">
        <v>138</v>
      </c>
      <c r="D52" s="11" t="s">
        <v>133</v>
      </c>
      <c r="E52" s="11" t="s">
        <v>139</v>
      </c>
      <c r="F52" s="11" t="s">
        <v>140</v>
      </c>
      <c r="G52" s="12">
        <v>8857780.4900000002</v>
      </c>
      <c r="H52" s="12" t="s">
        <v>20</v>
      </c>
      <c r="I52" s="12" t="s">
        <v>21</v>
      </c>
      <c r="J52" s="13">
        <v>180</v>
      </c>
      <c r="K52" s="13">
        <v>180</v>
      </c>
      <c r="L52" s="13">
        <f t="shared" si="0"/>
        <v>0</v>
      </c>
      <c r="M52" s="13">
        <f t="shared" si="1"/>
        <v>120</v>
      </c>
      <c r="N52" s="13">
        <v>108</v>
      </c>
      <c r="O52" s="13">
        <v>12</v>
      </c>
      <c r="P52" s="12">
        <v>0</v>
      </c>
      <c r="Q52" s="84"/>
      <c r="R52" s="85"/>
      <c r="S52" s="85"/>
      <c r="T52" s="85"/>
      <c r="U52" s="85"/>
    </row>
    <row r="53" spans="1:21" s="86" customFormat="1" ht="30.75" thickBot="1" x14ac:dyDescent="0.3">
      <c r="A53" s="11"/>
      <c r="B53" s="11"/>
      <c r="C53" s="11"/>
      <c r="D53" s="11"/>
      <c r="E53" s="11"/>
      <c r="F53" s="11"/>
      <c r="G53" s="12"/>
      <c r="H53" s="12" t="s">
        <v>22</v>
      </c>
      <c r="I53" s="12" t="s">
        <v>21</v>
      </c>
      <c r="J53" s="13">
        <v>0</v>
      </c>
      <c r="K53" s="13">
        <v>4</v>
      </c>
      <c r="L53" s="13">
        <f t="shared" si="0"/>
        <v>4</v>
      </c>
      <c r="M53" s="13">
        <f t="shared" si="1"/>
        <v>4</v>
      </c>
      <c r="N53" s="13">
        <v>4</v>
      </c>
      <c r="O53" s="13">
        <v>0</v>
      </c>
      <c r="P53" s="12">
        <v>0</v>
      </c>
      <c r="Q53" s="84"/>
      <c r="R53" s="85"/>
      <c r="S53" s="85"/>
      <c r="T53" s="85"/>
      <c r="U53" s="85"/>
    </row>
    <row r="54" spans="1:21" s="91" customFormat="1" x14ac:dyDescent="0.25">
      <c r="A54" s="23"/>
      <c r="B54" s="23"/>
      <c r="C54" s="23"/>
      <c r="D54" s="23"/>
      <c r="E54" s="23"/>
      <c r="F54" s="23"/>
      <c r="G54" s="87">
        <f>SUM(G4:G53)</f>
        <v>130530430.13999999</v>
      </c>
      <c r="H54" s="87">
        <f>G54/M54</f>
        <v>66225.48459665144</v>
      </c>
      <c r="I54" s="15"/>
      <c r="J54" s="14">
        <f>J55+J56+J57+J58</f>
        <v>1697</v>
      </c>
      <c r="K54" s="14">
        <f t="shared" ref="K54:P54" si="2">K55+K56+K57+K58</f>
        <v>2233</v>
      </c>
      <c r="L54" s="14">
        <f t="shared" si="2"/>
        <v>536</v>
      </c>
      <c r="M54" s="14">
        <f t="shared" si="2"/>
        <v>1971</v>
      </c>
      <c r="N54" s="14">
        <f t="shared" si="2"/>
        <v>1140</v>
      </c>
      <c r="O54" s="14">
        <f t="shared" si="2"/>
        <v>623</v>
      </c>
      <c r="P54" s="15">
        <f t="shared" si="2"/>
        <v>208</v>
      </c>
      <c r="Q54" s="88">
        <f>H54*L54</f>
        <v>35496859.74380517</v>
      </c>
      <c r="R54" s="89">
        <f>H54*M54</f>
        <v>130530430.13999999</v>
      </c>
      <c r="S54" s="89">
        <f>H54*N54</f>
        <v>75497052.440182641</v>
      </c>
      <c r="T54" s="89">
        <f>H54*O54</f>
        <v>41258476.903713845</v>
      </c>
      <c r="U54" s="90">
        <f>H54*P54</f>
        <v>13774900.7961035</v>
      </c>
    </row>
    <row r="55" spans="1:21" s="92" customFormat="1" x14ac:dyDescent="0.25">
      <c r="A55" s="68" t="s">
        <v>605</v>
      </c>
      <c r="B55" s="68"/>
      <c r="C55" s="68"/>
      <c r="G55" s="93">
        <f>H54*J55</f>
        <v>111060137.66858447</v>
      </c>
      <c r="H55" s="94"/>
      <c r="I55" s="94"/>
      <c r="J55" s="95">
        <f>J4+J7+J9+J11+J13+J17+J19+J21+J22+J25+J27+J31+J33+J35+J37+J40+J43+J44+J46+J49+J52</f>
        <v>1677</v>
      </c>
      <c r="K55" s="95">
        <f t="shared" ref="K55:P55" si="3">K4+K7+K9+K11+K13+K17+K19+K21+K22+K25+K27+K31+K33+K35+K37+K40+K43+K44+K46+K49+K52</f>
        <v>2068</v>
      </c>
      <c r="L55" s="95">
        <f t="shared" si="3"/>
        <v>391</v>
      </c>
      <c r="M55" s="95">
        <f t="shared" si="3"/>
        <v>1806</v>
      </c>
      <c r="N55" s="95">
        <f t="shared" si="3"/>
        <v>1034</v>
      </c>
      <c r="O55" s="95">
        <f t="shared" si="3"/>
        <v>582</v>
      </c>
      <c r="P55" s="96">
        <f t="shared" si="3"/>
        <v>190</v>
      </c>
      <c r="Q55" s="97">
        <f>H54*L55</f>
        <v>25894164.477290712</v>
      </c>
      <c r="R55" s="98">
        <f>H54*M55</f>
        <v>119603225.1815525</v>
      </c>
      <c r="S55" s="98">
        <f>H54*N55</f>
        <v>68477151.072937593</v>
      </c>
      <c r="T55" s="98">
        <f>H54*O55</f>
        <v>38543232.035251141</v>
      </c>
      <c r="U55" s="99">
        <f>H54*P55</f>
        <v>12582842.073363774</v>
      </c>
    </row>
    <row r="56" spans="1:21" s="92" customFormat="1" x14ac:dyDescent="0.25">
      <c r="A56" s="68" t="s">
        <v>606</v>
      </c>
      <c r="B56" s="68"/>
      <c r="C56" s="68"/>
      <c r="G56" s="93">
        <f>H54*J56</f>
        <v>596029.36136986292</v>
      </c>
      <c r="H56" s="94"/>
      <c r="I56" s="94"/>
      <c r="J56" s="95">
        <f>J5+J8+J10+J12+J14+J18+J20+J23+J26+J28+J32+J34+J36+J38+J41+J45+J47+J50+J53</f>
        <v>9</v>
      </c>
      <c r="K56" s="95">
        <f t="shared" ref="K56:P56" si="4">K5+K8+K10+K12+K14+K18+K20+K23+K26+K28+K32+K34+K36+K38+K41+K45+K47+K50+K53</f>
        <v>113</v>
      </c>
      <c r="L56" s="95">
        <f t="shared" si="4"/>
        <v>104</v>
      </c>
      <c r="M56" s="95">
        <f t="shared" si="4"/>
        <v>113</v>
      </c>
      <c r="N56" s="95">
        <f t="shared" si="4"/>
        <v>72</v>
      </c>
      <c r="O56" s="95">
        <f t="shared" si="4"/>
        <v>25</v>
      </c>
      <c r="P56" s="96">
        <f t="shared" si="4"/>
        <v>16</v>
      </c>
      <c r="Q56" s="97">
        <f>H54*L56</f>
        <v>6887450.3980517499</v>
      </c>
      <c r="R56" s="98">
        <f>H54*M56</f>
        <v>7483479.7594216131</v>
      </c>
      <c r="S56" s="98">
        <f>H54*N56</f>
        <v>4768234.8909589034</v>
      </c>
      <c r="T56" s="98">
        <f>H54*O56</f>
        <v>1655637.114916286</v>
      </c>
      <c r="U56" s="99">
        <f>H54*P56</f>
        <v>1059607.753546423</v>
      </c>
    </row>
    <row r="57" spans="1:21" s="92" customFormat="1" x14ac:dyDescent="0.25">
      <c r="A57" s="68" t="s">
        <v>607</v>
      </c>
      <c r="B57" s="68"/>
      <c r="C57" s="68"/>
      <c r="G57" s="93">
        <f>H54*J57</f>
        <v>596029.36136986292</v>
      </c>
      <c r="H57" s="94"/>
      <c r="I57" s="94"/>
      <c r="J57" s="95">
        <f t="shared" ref="J57:P57" si="5">J6+J15+J24+J51</f>
        <v>9</v>
      </c>
      <c r="K57" s="95">
        <f t="shared" si="5"/>
        <v>47</v>
      </c>
      <c r="L57" s="95">
        <f t="shared" si="5"/>
        <v>38</v>
      </c>
      <c r="M57" s="95">
        <f t="shared" si="5"/>
        <v>47</v>
      </c>
      <c r="N57" s="95">
        <f t="shared" si="5"/>
        <v>32</v>
      </c>
      <c r="O57" s="95">
        <f t="shared" si="5"/>
        <v>15</v>
      </c>
      <c r="P57" s="96">
        <f t="shared" si="5"/>
        <v>0</v>
      </c>
      <c r="Q57" s="97">
        <f>H54*L57</f>
        <v>2516568.4146727547</v>
      </c>
      <c r="R57" s="98">
        <f>H54*M57</f>
        <v>3112597.7760426179</v>
      </c>
      <c r="S57" s="98">
        <f>H54*N57</f>
        <v>2119215.5070928461</v>
      </c>
      <c r="T57" s="98">
        <f>H54*O57</f>
        <v>993382.26894977165</v>
      </c>
      <c r="U57" s="99">
        <f>H54*P57</f>
        <v>0</v>
      </c>
    </row>
    <row r="58" spans="1:21" s="92" customFormat="1" ht="15.75" thickBot="1" x14ac:dyDescent="0.3">
      <c r="A58" s="68" t="s">
        <v>608</v>
      </c>
      <c r="B58" s="68"/>
      <c r="C58" s="68"/>
      <c r="G58" s="93">
        <f>H54*J58</f>
        <v>132450.96919330288</v>
      </c>
      <c r="H58" s="94"/>
      <c r="I58" s="94"/>
      <c r="J58" s="95">
        <f t="shared" ref="J58:P58" si="6">J16+J30+J39+J42+J48</f>
        <v>2</v>
      </c>
      <c r="K58" s="95">
        <f t="shared" si="6"/>
        <v>5</v>
      </c>
      <c r="L58" s="95">
        <f t="shared" si="6"/>
        <v>3</v>
      </c>
      <c r="M58" s="95">
        <f t="shared" si="6"/>
        <v>5</v>
      </c>
      <c r="N58" s="95">
        <f t="shared" si="6"/>
        <v>2</v>
      </c>
      <c r="O58" s="95">
        <f t="shared" si="6"/>
        <v>1</v>
      </c>
      <c r="P58" s="96">
        <f t="shared" si="6"/>
        <v>2</v>
      </c>
      <c r="Q58" s="97">
        <f>H54*L58</f>
        <v>198676.45378995431</v>
      </c>
      <c r="R58" s="98">
        <f>H54*M58</f>
        <v>331127.42298325722</v>
      </c>
      <c r="S58" s="98">
        <f>H54*N58</f>
        <v>132450.96919330288</v>
      </c>
      <c r="T58" s="98">
        <f>H54*O58</f>
        <v>66225.48459665144</v>
      </c>
      <c r="U58" s="99">
        <f>H54*P58</f>
        <v>132450.96919330288</v>
      </c>
    </row>
    <row r="59" spans="1:21" s="100" customFormat="1" x14ac:dyDescent="0.25">
      <c r="A59" s="16" t="s">
        <v>612</v>
      </c>
      <c r="B59" s="16"/>
      <c r="C59" s="16"/>
      <c r="G59" s="101">
        <f>G9+G17+G19+G25+G30+G31+G35+G39+G40+G42+G46+G48+G52</f>
        <v>68074671.719999999</v>
      </c>
      <c r="H59" s="101">
        <f>G59/M59</f>
        <v>69606.003803680986</v>
      </c>
      <c r="I59" s="101"/>
      <c r="J59" s="102">
        <f>J60+J61+J62+J63</f>
        <v>716</v>
      </c>
      <c r="K59" s="102">
        <f t="shared" ref="K59:P59" si="7">K60+K61+K62+K63</f>
        <v>1038</v>
      </c>
      <c r="L59" s="102">
        <f t="shared" si="7"/>
        <v>322</v>
      </c>
      <c r="M59" s="102">
        <f t="shared" si="7"/>
        <v>978</v>
      </c>
      <c r="N59" s="102">
        <f t="shared" si="7"/>
        <v>725</v>
      </c>
      <c r="O59" s="102">
        <f t="shared" si="7"/>
        <v>174</v>
      </c>
      <c r="P59" s="103">
        <f t="shared" si="7"/>
        <v>79</v>
      </c>
      <c r="Q59" s="88">
        <f>H59*L59</f>
        <v>22413133.224785276</v>
      </c>
      <c r="R59" s="104">
        <f>H59*M59</f>
        <v>68074671.719999999</v>
      </c>
      <c r="S59" s="104">
        <f>H59*N59</f>
        <v>50464352.757668711</v>
      </c>
      <c r="T59" s="104">
        <f>H59*O59</f>
        <v>12111444.661840491</v>
      </c>
      <c r="U59" s="105">
        <f>H59*P59</f>
        <v>5498874.3004907975</v>
      </c>
    </row>
    <row r="60" spans="1:21" s="106" customFormat="1" x14ac:dyDescent="0.25">
      <c r="A60" s="70" t="s">
        <v>605</v>
      </c>
      <c r="B60" s="70"/>
      <c r="C60" s="70"/>
      <c r="G60" s="85">
        <f>H59*J60</f>
        <v>49489868.704417184</v>
      </c>
      <c r="H60" s="107"/>
      <c r="I60" s="107"/>
      <c r="J60" s="108">
        <f>J9+J17+J19+J25+J31+J35+J40+J46+J52</f>
        <v>711</v>
      </c>
      <c r="K60" s="108">
        <f t="shared" ref="K60:P60" si="8">K9+K17+K19+K25+K31+K35+K40+K46+K52</f>
        <v>984</v>
      </c>
      <c r="L60" s="108">
        <f t="shared" si="8"/>
        <v>273</v>
      </c>
      <c r="M60" s="108">
        <f t="shared" si="8"/>
        <v>924</v>
      </c>
      <c r="N60" s="108">
        <f t="shared" si="8"/>
        <v>682</v>
      </c>
      <c r="O60" s="108">
        <f t="shared" si="8"/>
        <v>171</v>
      </c>
      <c r="P60" s="109">
        <f t="shared" si="8"/>
        <v>71</v>
      </c>
      <c r="Q60" s="97">
        <f>H59*L60</f>
        <v>19002439.038404908</v>
      </c>
      <c r="R60" s="110">
        <f>H59*M60</f>
        <v>64315947.514601231</v>
      </c>
      <c r="S60" s="110">
        <f>H59*N60</f>
        <v>47471294.594110429</v>
      </c>
      <c r="T60" s="110">
        <f>H59*O60</f>
        <v>11902626.650429448</v>
      </c>
      <c r="U60" s="111">
        <f>H59*P60</f>
        <v>4942026.2700613504</v>
      </c>
    </row>
    <row r="61" spans="1:21" s="106" customFormat="1" x14ac:dyDescent="0.25">
      <c r="A61" s="70" t="s">
        <v>606</v>
      </c>
      <c r="B61" s="70"/>
      <c r="C61" s="70"/>
      <c r="G61" s="85">
        <f>H59*J61</f>
        <v>208818.01141104294</v>
      </c>
      <c r="H61" s="107"/>
      <c r="I61" s="107"/>
      <c r="J61" s="108">
        <f>J10+J18+J20+J26+J32+J36+J41+J47+J53</f>
        <v>3</v>
      </c>
      <c r="K61" s="108">
        <f t="shared" ref="K61:P61" si="9">K10+K18+K20+K26+K32+K36+K41+K47+K53</f>
        <v>50</v>
      </c>
      <c r="L61" s="108">
        <f t="shared" si="9"/>
        <v>47</v>
      </c>
      <c r="M61" s="108">
        <f t="shared" si="9"/>
        <v>50</v>
      </c>
      <c r="N61" s="108">
        <f t="shared" si="9"/>
        <v>41</v>
      </c>
      <c r="O61" s="108">
        <f t="shared" si="9"/>
        <v>3</v>
      </c>
      <c r="P61" s="109">
        <f t="shared" si="9"/>
        <v>6</v>
      </c>
      <c r="Q61" s="97">
        <f>H59*L61</f>
        <v>3271482.1787730064</v>
      </c>
      <c r="R61" s="110">
        <f>H59*M61</f>
        <v>3480300.1901840493</v>
      </c>
      <c r="S61" s="110">
        <f>H59*N61</f>
        <v>2853846.1559509202</v>
      </c>
      <c r="T61" s="110">
        <f>H59*O61</f>
        <v>208818.01141104294</v>
      </c>
      <c r="U61" s="111">
        <f>H59*P61</f>
        <v>417636.02282208588</v>
      </c>
    </row>
    <row r="62" spans="1:21" s="106" customFormat="1" x14ac:dyDescent="0.25">
      <c r="A62" s="70" t="s">
        <v>607</v>
      </c>
      <c r="B62" s="70"/>
      <c r="C62" s="70"/>
      <c r="G62" s="85">
        <f>H59*J62</f>
        <v>0</v>
      </c>
      <c r="H62" s="107"/>
      <c r="I62" s="107"/>
      <c r="J62" s="108">
        <f>0</f>
        <v>0</v>
      </c>
      <c r="K62" s="108">
        <f>0</f>
        <v>0</v>
      </c>
      <c r="L62" s="108">
        <f>0</f>
        <v>0</v>
      </c>
      <c r="M62" s="108">
        <f>0</f>
        <v>0</v>
      </c>
      <c r="N62" s="108">
        <f>0</f>
        <v>0</v>
      </c>
      <c r="O62" s="108">
        <f>0</f>
        <v>0</v>
      </c>
      <c r="P62" s="109">
        <f>0</f>
        <v>0</v>
      </c>
      <c r="Q62" s="97">
        <f>H59*L62</f>
        <v>0</v>
      </c>
      <c r="R62" s="110">
        <f>H59*M62</f>
        <v>0</v>
      </c>
      <c r="S62" s="110">
        <f>H59*N62</f>
        <v>0</v>
      </c>
      <c r="T62" s="110">
        <f>H59*O62</f>
        <v>0</v>
      </c>
      <c r="U62" s="111">
        <f>H59*P62</f>
        <v>0</v>
      </c>
    </row>
    <row r="63" spans="1:21" s="106" customFormat="1" ht="15.75" thickBot="1" x14ac:dyDescent="0.3">
      <c r="A63" s="70" t="s">
        <v>608</v>
      </c>
      <c r="B63" s="70"/>
      <c r="C63" s="70"/>
      <c r="G63" s="85">
        <f>H59*J63</f>
        <v>139212.00760736197</v>
      </c>
      <c r="H63" s="107"/>
      <c r="I63" s="107"/>
      <c r="J63" s="108">
        <f>J30+J39+J42+J48</f>
        <v>2</v>
      </c>
      <c r="K63" s="108">
        <f t="shared" ref="K63:P63" si="10">K30+K39+K42+K48</f>
        <v>4</v>
      </c>
      <c r="L63" s="108">
        <f t="shared" si="10"/>
        <v>2</v>
      </c>
      <c r="M63" s="108">
        <f t="shared" si="10"/>
        <v>4</v>
      </c>
      <c r="N63" s="108">
        <f t="shared" si="10"/>
        <v>2</v>
      </c>
      <c r="O63" s="108">
        <f t="shared" si="10"/>
        <v>0</v>
      </c>
      <c r="P63" s="109">
        <f t="shared" si="10"/>
        <v>2</v>
      </c>
      <c r="Q63" s="97">
        <f>H59*L63</f>
        <v>139212.00760736197</v>
      </c>
      <c r="R63" s="110">
        <f>H59*M63</f>
        <v>278424.01521472394</v>
      </c>
      <c r="S63" s="110">
        <f>H59*N63</f>
        <v>139212.00760736197</v>
      </c>
      <c r="T63" s="110">
        <f>H59*O63</f>
        <v>0</v>
      </c>
      <c r="U63" s="111">
        <f>H59*P63</f>
        <v>139212.00760736197</v>
      </c>
    </row>
    <row r="64" spans="1:21" s="112" customFormat="1" x14ac:dyDescent="0.25">
      <c r="A64" s="17" t="s">
        <v>613</v>
      </c>
      <c r="B64" s="17"/>
      <c r="C64" s="17"/>
      <c r="G64" s="113">
        <f>G54-G59</f>
        <v>62455758.419999987</v>
      </c>
      <c r="H64" s="113">
        <f>G64/M64</f>
        <v>62896.030634441071</v>
      </c>
      <c r="I64" s="113"/>
      <c r="J64" s="114">
        <f>J65+J66+J67+J68</f>
        <v>981</v>
      </c>
      <c r="K64" s="114">
        <f t="shared" ref="K64:P64" si="11">K65+K66+K67+K68</f>
        <v>1195</v>
      </c>
      <c r="L64" s="114">
        <f t="shared" si="11"/>
        <v>214</v>
      </c>
      <c r="M64" s="114">
        <f t="shared" si="11"/>
        <v>993</v>
      </c>
      <c r="N64" s="114">
        <f t="shared" si="11"/>
        <v>415</v>
      </c>
      <c r="O64" s="114">
        <f t="shared" si="11"/>
        <v>449</v>
      </c>
      <c r="P64" s="115">
        <f t="shared" si="11"/>
        <v>129</v>
      </c>
      <c r="Q64" s="88">
        <f>H64*L64</f>
        <v>13459750.55577039</v>
      </c>
      <c r="R64" s="116">
        <f>H64*M64</f>
        <v>62455758.419999987</v>
      </c>
      <c r="S64" s="116">
        <f>H64*N64</f>
        <v>26101852.713293046</v>
      </c>
      <c r="T64" s="116">
        <f>H64*O64</f>
        <v>28240317.754864041</v>
      </c>
      <c r="U64" s="117">
        <f>H64*P64</f>
        <v>8113587.9518428985</v>
      </c>
    </row>
    <row r="65" spans="1:21" s="118" customFormat="1" x14ac:dyDescent="0.25">
      <c r="A65" s="69" t="s">
        <v>605</v>
      </c>
      <c r="B65" s="69"/>
      <c r="C65" s="69"/>
      <c r="G65" s="119">
        <f>H64*J65</f>
        <v>60757565.592870072</v>
      </c>
      <c r="H65" s="120"/>
      <c r="I65" s="120"/>
      <c r="J65" s="121">
        <f t="shared" ref="J65:P68" si="12">J55-J60</f>
        <v>966</v>
      </c>
      <c r="K65" s="121">
        <f t="shared" si="12"/>
        <v>1084</v>
      </c>
      <c r="L65" s="121">
        <f t="shared" si="12"/>
        <v>118</v>
      </c>
      <c r="M65" s="121">
        <f t="shared" si="12"/>
        <v>882</v>
      </c>
      <c r="N65" s="121">
        <f t="shared" si="12"/>
        <v>352</v>
      </c>
      <c r="O65" s="121">
        <f t="shared" si="12"/>
        <v>411</v>
      </c>
      <c r="P65" s="122">
        <f t="shared" si="12"/>
        <v>119</v>
      </c>
      <c r="Q65" s="97">
        <f>H64*L65</f>
        <v>7421731.6148640467</v>
      </c>
      <c r="R65" s="123">
        <f>H64*M65</f>
        <v>55474299.019577026</v>
      </c>
      <c r="S65" s="123">
        <f>H64*N65</f>
        <v>22139402.783323258</v>
      </c>
      <c r="T65" s="123">
        <f>H64*O65</f>
        <v>25850268.59075528</v>
      </c>
      <c r="U65" s="124">
        <f>H64*P65</f>
        <v>7484627.6454984872</v>
      </c>
    </row>
    <row r="66" spans="1:21" s="118" customFormat="1" x14ac:dyDescent="0.25">
      <c r="A66" s="69" t="s">
        <v>606</v>
      </c>
      <c r="B66" s="69"/>
      <c r="C66" s="69"/>
      <c r="G66" s="119">
        <f>H64*J66</f>
        <v>377376.18380664644</v>
      </c>
      <c r="H66" s="120"/>
      <c r="I66" s="120"/>
      <c r="J66" s="121">
        <f t="shared" si="12"/>
        <v>6</v>
      </c>
      <c r="K66" s="121">
        <f t="shared" si="12"/>
        <v>63</v>
      </c>
      <c r="L66" s="121">
        <f t="shared" si="12"/>
        <v>57</v>
      </c>
      <c r="M66" s="121">
        <f t="shared" si="12"/>
        <v>63</v>
      </c>
      <c r="N66" s="121">
        <f t="shared" si="12"/>
        <v>31</v>
      </c>
      <c r="O66" s="121">
        <f t="shared" si="12"/>
        <v>22</v>
      </c>
      <c r="P66" s="122">
        <f t="shared" si="12"/>
        <v>10</v>
      </c>
      <c r="Q66" s="97">
        <f>H64*L66</f>
        <v>3585073.746163141</v>
      </c>
      <c r="R66" s="123">
        <f>H64*M66</f>
        <v>3962449.9299697876</v>
      </c>
      <c r="S66" s="123">
        <f>H64*N66</f>
        <v>1949776.9496676731</v>
      </c>
      <c r="T66" s="123">
        <f>H64*O66</f>
        <v>1383712.6739577036</v>
      </c>
      <c r="U66" s="124">
        <f>H64*P66</f>
        <v>628960.30634441075</v>
      </c>
    </row>
    <row r="67" spans="1:21" s="118" customFormat="1" x14ac:dyDescent="0.25">
      <c r="A67" s="69" t="s">
        <v>607</v>
      </c>
      <c r="B67" s="69"/>
      <c r="C67" s="69"/>
      <c r="G67" s="119">
        <f>H64*J67</f>
        <v>566064.27570996969</v>
      </c>
      <c r="H67" s="120"/>
      <c r="I67" s="120"/>
      <c r="J67" s="121">
        <f t="shared" si="12"/>
        <v>9</v>
      </c>
      <c r="K67" s="121">
        <f t="shared" si="12"/>
        <v>47</v>
      </c>
      <c r="L67" s="121">
        <f t="shared" si="12"/>
        <v>38</v>
      </c>
      <c r="M67" s="121">
        <f t="shared" si="12"/>
        <v>47</v>
      </c>
      <c r="N67" s="121">
        <f t="shared" si="12"/>
        <v>32</v>
      </c>
      <c r="O67" s="121">
        <f t="shared" si="12"/>
        <v>15</v>
      </c>
      <c r="P67" s="122">
        <f t="shared" si="12"/>
        <v>0</v>
      </c>
      <c r="Q67" s="97">
        <f>H64*L67</f>
        <v>2390049.1641087607</v>
      </c>
      <c r="R67" s="123">
        <f>H64*M67</f>
        <v>2956113.4398187301</v>
      </c>
      <c r="S67" s="123">
        <f>H64*N67</f>
        <v>2012672.9803021143</v>
      </c>
      <c r="T67" s="123">
        <f>H64*O67</f>
        <v>943440.45951661607</v>
      </c>
      <c r="U67" s="124">
        <f>H64*P67</f>
        <v>0</v>
      </c>
    </row>
    <row r="68" spans="1:21" s="118" customFormat="1" ht="15.75" thickBot="1" x14ac:dyDescent="0.3">
      <c r="A68" s="69" t="s">
        <v>608</v>
      </c>
      <c r="B68" s="69"/>
      <c r="C68" s="69"/>
      <c r="G68" s="119">
        <f>H64*J68</f>
        <v>0</v>
      </c>
      <c r="H68" s="120"/>
      <c r="I68" s="120"/>
      <c r="J68" s="121">
        <f t="shared" si="12"/>
        <v>0</v>
      </c>
      <c r="K68" s="121">
        <f t="shared" si="12"/>
        <v>1</v>
      </c>
      <c r="L68" s="121">
        <f t="shared" si="12"/>
        <v>1</v>
      </c>
      <c r="M68" s="121">
        <f t="shared" si="12"/>
        <v>1</v>
      </c>
      <c r="N68" s="121">
        <f t="shared" si="12"/>
        <v>0</v>
      </c>
      <c r="O68" s="121">
        <f t="shared" si="12"/>
        <v>1</v>
      </c>
      <c r="P68" s="122">
        <f t="shared" si="12"/>
        <v>0</v>
      </c>
      <c r="Q68" s="97">
        <f>H64*L68</f>
        <v>62896.030634441071</v>
      </c>
      <c r="R68" s="123">
        <f>H64*M68</f>
        <v>62896.030634441071</v>
      </c>
      <c r="S68" s="123">
        <f>H64*N68</f>
        <v>0</v>
      </c>
      <c r="T68" s="123">
        <f>H64*O68</f>
        <v>62896.030634441071</v>
      </c>
      <c r="U68" s="124">
        <f>H64*P68</f>
        <v>0</v>
      </c>
    </row>
    <row r="69" spans="1:21" ht="15.75" thickBot="1" x14ac:dyDescent="0.3">
      <c r="A69" s="7" t="s">
        <v>141</v>
      </c>
      <c r="L69" s="10">
        <f t="shared" si="0"/>
        <v>0</v>
      </c>
      <c r="M69" s="10">
        <f t="shared" si="1"/>
        <v>0</v>
      </c>
    </row>
    <row r="70" spans="1:21" ht="45.75" thickBot="1" x14ac:dyDescent="0.3">
      <c r="A70" s="8" t="s">
        <v>142</v>
      </c>
      <c r="B70" s="8" t="s">
        <v>143</v>
      </c>
      <c r="C70" s="8" t="s">
        <v>144</v>
      </c>
      <c r="D70" s="8" t="s">
        <v>143</v>
      </c>
      <c r="E70" s="8" t="s">
        <v>145</v>
      </c>
      <c r="F70" s="8" t="s">
        <v>146</v>
      </c>
      <c r="G70" s="9">
        <v>2163753.69</v>
      </c>
      <c r="H70" s="9" t="s">
        <v>20</v>
      </c>
      <c r="I70" s="9" t="s">
        <v>21</v>
      </c>
      <c r="J70" s="10">
        <v>0</v>
      </c>
      <c r="K70" s="10">
        <v>30</v>
      </c>
      <c r="L70" s="10">
        <f t="shared" si="0"/>
        <v>30</v>
      </c>
      <c r="M70" s="10">
        <f t="shared" si="1"/>
        <v>30</v>
      </c>
      <c r="N70" s="10">
        <v>30</v>
      </c>
      <c r="O70" s="10">
        <v>0</v>
      </c>
      <c r="P70" s="9">
        <v>0</v>
      </c>
    </row>
    <row r="71" spans="1:21" ht="15.75" thickBot="1" x14ac:dyDescent="0.3">
      <c r="A71" s="8"/>
      <c r="B71" s="8"/>
      <c r="C71" s="8"/>
      <c r="D71" s="8"/>
      <c r="E71" s="8"/>
      <c r="F71" s="8"/>
      <c r="G71" s="9"/>
      <c r="H71" s="9" t="s">
        <v>78</v>
      </c>
      <c r="I71" s="9" t="s">
        <v>45</v>
      </c>
      <c r="J71" s="10">
        <v>0</v>
      </c>
      <c r="K71" s="10">
        <v>22</v>
      </c>
      <c r="L71" s="10">
        <f t="shared" si="0"/>
        <v>22</v>
      </c>
      <c r="M71" s="10">
        <f t="shared" si="1"/>
        <v>22</v>
      </c>
      <c r="N71" s="10">
        <v>22</v>
      </c>
      <c r="O71" s="10">
        <v>0</v>
      </c>
      <c r="P71" s="9">
        <v>0</v>
      </c>
    </row>
    <row r="72" spans="1:21" ht="45.75" thickBot="1" x14ac:dyDescent="0.3">
      <c r="A72" s="8" t="s">
        <v>147</v>
      </c>
      <c r="B72" s="8" t="s">
        <v>148</v>
      </c>
      <c r="C72" s="8" t="s">
        <v>149</v>
      </c>
      <c r="D72" s="8" t="s">
        <v>143</v>
      </c>
      <c r="E72" s="8" t="s">
        <v>150</v>
      </c>
      <c r="F72" s="8" t="s">
        <v>151</v>
      </c>
      <c r="G72" s="9">
        <v>462634.81</v>
      </c>
      <c r="H72" s="9" t="s">
        <v>44</v>
      </c>
      <c r="I72" s="9" t="s">
        <v>45</v>
      </c>
      <c r="J72" s="10">
        <v>1</v>
      </c>
      <c r="K72" s="10">
        <v>1</v>
      </c>
      <c r="L72" s="10">
        <f t="shared" si="0"/>
        <v>0</v>
      </c>
      <c r="M72" s="10">
        <f t="shared" si="1"/>
        <v>1</v>
      </c>
      <c r="N72" s="10">
        <v>1</v>
      </c>
      <c r="O72" s="10">
        <v>0</v>
      </c>
      <c r="P72" s="9">
        <v>0</v>
      </c>
    </row>
    <row r="73" spans="1:21" ht="75.75" thickBot="1" x14ac:dyDescent="0.3">
      <c r="A73" s="8" t="s">
        <v>152</v>
      </c>
      <c r="B73" s="8" t="s">
        <v>153</v>
      </c>
      <c r="C73" s="8" t="s">
        <v>154</v>
      </c>
      <c r="D73" s="8" t="s">
        <v>153</v>
      </c>
      <c r="E73" s="8" t="s">
        <v>155</v>
      </c>
      <c r="F73" s="8" t="s">
        <v>156</v>
      </c>
      <c r="G73" s="9">
        <v>7169306.3099999996</v>
      </c>
      <c r="H73" s="9" t="s">
        <v>20</v>
      </c>
      <c r="I73" s="9" t="s">
        <v>21</v>
      </c>
      <c r="J73" s="10">
        <v>0</v>
      </c>
      <c r="K73" s="10">
        <v>90</v>
      </c>
      <c r="L73" s="10">
        <f t="shared" si="0"/>
        <v>90</v>
      </c>
      <c r="M73" s="10">
        <f t="shared" si="1"/>
        <v>90</v>
      </c>
      <c r="N73" s="10">
        <v>90</v>
      </c>
      <c r="O73" s="10">
        <v>0</v>
      </c>
      <c r="P73" s="9">
        <v>0</v>
      </c>
    </row>
    <row r="74" spans="1:21" ht="30.75" thickBot="1" x14ac:dyDescent="0.3">
      <c r="A74" s="8"/>
      <c r="B74" s="8"/>
      <c r="C74" s="8"/>
      <c r="D74" s="8"/>
      <c r="E74" s="8"/>
      <c r="F74" s="8"/>
      <c r="G74" s="9"/>
      <c r="H74" s="9" t="s">
        <v>22</v>
      </c>
      <c r="I74" s="9" t="s">
        <v>21</v>
      </c>
      <c r="J74" s="10">
        <v>0</v>
      </c>
      <c r="K74" s="10">
        <v>3</v>
      </c>
      <c r="L74" s="10">
        <f t="shared" si="0"/>
        <v>3</v>
      </c>
      <c r="M74" s="10">
        <f t="shared" si="1"/>
        <v>3</v>
      </c>
      <c r="N74" s="10">
        <v>3</v>
      </c>
      <c r="O74" s="10">
        <v>0</v>
      </c>
      <c r="P74" s="9">
        <v>0</v>
      </c>
    </row>
    <row r="75" spans="1:21" ht="45.75" thickBot="1" x14ac:dyDescent="0.3">
      <c r="A75" s="8"/>
      <c r="B75" s="8"/>
      <c r="C75" s="8"/>
      <c r="D75" s="8"/>
      <c r="E75" s="8"/>
      <c r="F75" s="8"/>
      <c r="G75" s="9"/>
      <c r="H75" s="9" t="s">
        <v>44</v>
      </c>
      <c r="I75" s="9" t="s">
        <v>45</v>
      </c>
      <c r="J75" s="10">
        <v>0</v>
      </c>
      <c r="K75" s="10">
        <v>1</v>
      </c>
      <c r="L75" s="10">
        <f t="shared" si="0"/>
        <v>1</v>
      </c>
      <c r="M75" s="10">
        <f t="shared" si="1"/>
        <v>1</v>
      </c>
      <c r="N75" s="10">
        <v>1</v>
      </c>
      <c r="O75" s="10">
        <v>0</v>
      </c>
      <c r="P75" s="9">
        <v>0</v>
      </c>
    </row>
    <row r="76" spans="1:21" ht="75.75" thickBot="1" x14ac:dyDescent="0.3">
      <c r="A76" s="8" t="s">
        <v>157</v>
      </c>
      <c r="B76" s="8" t="s">
        <v>158</v>
      </c>
      <c r="C76" s="8" t="s">
        <v>159</v>
      </c>
      <c r="D76" s="8" t="s">
        <v>158</v>
      </c>
      <c r="E76" s="8" t="s">
        <v>160</v>
      </c>
      <c r="F76" s="8" t="s">
        <v>161</v>
      </c>
      <c r="G76" s="9">
        <v>486325.44</v>
      </c>
      <c r="H76" s="9" t="s">
        <v>44</v>
      </c>
      <c r="I76" s="9" t="s">
        <v>45</v>
      </c>
      <c r="J76" s="10">
        <v>1</v>
      </c>
      <c r="K76" s="10">
        <v>1</v>
      </c>
      <c r="L76" s="10">
        <f t="shared" si="0"/>
        <v>0</v>
      </c>
      <c r="M76" s="10">
        <f t="shared" si="1"/>
        <v>1</v>
      </c>
      <c r="N76" s="10">
        <v>1</v>
      </c>
      <c r="O76" s="10">
        <v>0</v>
      </c>
      <c r="P76" s="9">
        <v>0</v>
      </c>
    </row>
    <row r="77" spans="1:21" ht="45.75" thickBot="1" x14ac:dyDescent="0.3">
      <c r="A77" s="8" t="s">
        <v>147</v>
      </c>
      <c r="B77" s="8" t="s">
        <v>148</v>
      </c>
      <c r="C77" s="8" t="s">
        <v>162</v>
      </c>
      <c r="D77" s="8" t="s">
        <v>148</v>
      </c>
      <c r="E77" s="8" t="s">
        <v>163</v>
      </c>
      <c r="F77" s="8" t="s">
        <v>164</v>
      </c>
      <c r="G77" s="9">
        <v>486983.95</v>
      </c>
      <c r="H77" s="9" t="s">
        <v>23</v>
      </c>
      <c r="I77" s="9" t="s">
        <v>21</v>
      </c>
      <c r="J77" s="10">
        <v>0</v>
      </c>
      <c r="K77" s="10">
        <v>15</v>
      </c>
      <c r="L77" s="10">
        <f t="shared" si="0"/>
        <v>15</v>
      </c>
      <c r="M77" s="10">
        <f t="shared" si="1"/>
        <v>15</v>
      </c>
      <c r="N77" s="10">
        <v>0</v>
      </c>
      <c r="O77" s="10">
        <v>0</v>
      </c>
      <c r="P77" s="9">
        <v>15</v>
      </c>
    </row>
    <row r="78" spans="1:21" ht="45.75" thickBot="1" x14ac:dyDescent="0.3">
      <c r="A78" s="8"/>
      <c r="B78" s="8"/>
      <c r="C78" s="8"/>
      <c r="D78" s="8"/>
      <c r="E78" s="8"/>
      <c r="F78" s="8"/>
      <c r="G78" s="9"/>
      <c r="H78" s="9" t="s">
        <v>44</v>
      </c>
      <c r="I78" s="9" t="s">
        <v>45</v>
      </c>
      <c r="J78" s="10">
        <v>0</v>
      </c>
      <c r="K78" s="10">
        <v>1</v>
      </c>
      <c r="L78" s="10">
        <f t="shared" ref="L78:L152" si="13">K78-J78</f>
        <v>1</v>
      </c>
      <c r="M78" s="10">
        <f t="shared" ref="M78:M152" si="14">N78+O78+P78</f>
        <v>1</v>
      </c>
      <c r="N78" s="10">
        <v>0</v>
      </c>
      <c r="O78" s="10">
        <v>0</v>
      </c>
      <c r="P78" s="9">
        <v>1</v>
      </c>
    </row>
    <row r="79" spans="1:21" s="86" customFormat="1" ht="75.75" thickBot="1" x14ac:dyDescent="0.3">
      <c r="A79" s="11" t="s">
        <v>165</v>
      </c>
      <c r="B79" s="11" t="s">
        <v>166</v>
      </c>
      <c r="C79" s="11" t="s">
        <v>167</v>
      </c>
      <c r="D79" s="11" t="s">
        <v>168</v>
      </c>
      <c r="E79" s="11" t="s">
        <v>169</v>
      </c>
      <c r="F79" s="11" t="s">
        <v>170</v>
      </c>
      <c r="G79" s="12">
        <v>1720718.33</v>
      </c>
      <c r="H79" s="12" t="s">
        <v>20</v>
      </c>
      <c r="I79" s="12" t="s">
        <v>21</v>
      </c>
      <c r="J79" s="13">
        <v>18</v>
      </c>
      <c r="K79" s="13">
        <v>26</v>
      </c>
      <c r="L79" s="13">
        <f t="shared" si="13"/>
        <v>8</v>
      </c>
      <c r="M79" s="13">
        <f t="shared" si="14"/>
        <v>26</v>
      </c>
      <c r="N79" s="13">
        <v>0</v>
      </c>
      <c r="O79" s="13">
        <v>22</v>
      </c>
      <c r="P79" s="12">
        <v>4</v>
      </c>
      <c r="Q79" s="84"/>
      <c r="R79" s="85"/>
      <c r="S79" s="85"/>
      <c r="T79" s="85"/>
      <c r="U79" s="85"/>
    </row>
    <row r="80" spans="1:21" s="86" customFormat="1" ht="90.75" thickBot="1" x14ac:dyDescent="0.3">
      <c r="A80" s="11" t="s">
        <v>171</v>
      </c>
      <c r="B80" s="11" t="s">
        <v>172</v>
      </c>
      <c r="C80" s="11" t="s">
        <v>173</v>
      </c>
      <c r="D80" s="11" t="s">
        <v>174</v>
      </c>
      <c r="E80" s="11" t="s">
        <v>175</v>
      </c>
      <c r="F80" s="11" t="s">
        <v>176</v>
      </c>
      <c r="G80" s="12">
        <v>8021819.5999999996</v>
      </c>
      <c r="H80" s="12" t="s">
        <v>20</v>
      </c>
      <c r="I80" s="12" t="s">
        <v>21</v>
      </c>
      <c r="J80" s="13">
        <v>82</v>
      </c>
      <c r="K80" s="13">
        <v>98</v>
      </c>
      <c r="L80" s="13">
        <f t="shared" si="13"/>
        <v>16</v>
      </c>
      <c r="M80" s="13">
        <f t="shared" si="14"/>
        <v>98</v>
      </c>
      <c r="N80" s="13">
        <v>98</v>
      </c>
      <c r="O80" s="13">
        <v>0</v>
      </c>
      <c r="P80" s="12">
        <v>0</v>
      </c>
      <c r="Q80" s="84"/>
      <c r="R80" s="85"/>
      <c r="S80" s="85"/>
      <c r="T80" s="85"/>
      <c r="U80" s="85"/>
    </row>
    <row r="81" spans="1:21" s="86" customFormat="1" ht="30.75" thickBot="1" x14ac:dyDescent="0.3">
      <c r="A81" s="11"/>
      <c r="B81" s="11"/>
      <c r="C81" s="11"/>
      <c r="D81" s="11"/>
      <c r="E81" s="11"/>
      <c r="F81" s="11"/>
      <c r="G81" s="12"/>
      <c r="H81" s="12" t="s">
        <v>22</v>
      </c>
      <c r="I81" s="12" t="s">
        <v>21</v>
      </c>
      <c r="J81" s="13">
        <v>3</v>
      </c>
      <c r="K81" s="13">
        <v>7</v>
      </c>
      <c r="L81" s="13">
        <f t="shared" si="13"/>
        <v>4</v>
      </c>
      <c r="M81" s="13">
        <f t="shared" si="14"/>
        <v>7</v>
      </c>
      <c r="N81" s="13">
        <v>7</v>
      </c>
      <c r="O81" s="13">
        <v>0</v>
      </c>
      <c r="P81" s="12">
        <v>0</v>
      </c>
      <c r="Q81" s="84"/>
      <c r="R81" s="85"/>
      <c r="S81" s="85"/>
      <c r="T81" s="85"/>
      <c r="U81" s="85"/>
    </row>
    <row r="82" spans="1:21" s="86" customFormat="1" ht="45.75" thickBot="1" x14ac:dyDescent="0.3">
      <c r="A82" s="11"/>
      <c r="B82" s="11"/>
      <c r="C82" s="11"/>
      <c r="D82" s="11"/>
      <c r="E82" s="11"/>
      <c r="F82" s="11"/>
      <c r="G82" s="12"/>
      <c r="H82" s="12" t="s">
        <v>23</v>
      </c>
      <c r="I82" s="12" t="s">
        <v>21</v>
      </c>
      <c r="J82" s="13">
        <v>9</v>
      </c>
      <c r="K82" s="13">
        <v>15</v>
      </c>
      <c r="L82" s="13">
        <f t="shared" si="13"/>
        <v>6</v>
      </c>
      <c r="M82" s="13">
        <f t="shared" si="14"/>
        <v>15</v>
      </c>
      <c r="N82" s="13">
        <v>15</v>
      </c>
      <c r="O82" s="13">
        <v>0</v>
      </c>
      <c r="P82" s="12">
        <v>0</v>
      </c>
      <c r="Q82" s="84"/>
      <c r="R82" s="85"/>
      <c r="S82" s="85"/>
      <c r="T82" s="85"/>
      <c r="U82" s="85"/>
    </row>
    <row r="83" spans="1:21" s="86" customFormat="1" ht="75.75" thickBot="1" x14ac:dyDescent="0.3">
      <c r="A83" s="11" t="s">
        <v>177</v>
      </c>
      <c r="B83" s="11" t="s">
        <v>178</v>
      </c>
      <c r="C83" s="11" t="s">
        <v>179</v>
      </c>
      <c r="D83" s="11" t="s">
        <v>178</v>
      </c>
      <c r="E83" s="11" t="s">
        <v>180</v>
      </c>
      <c r="F83" s="11" t="s">
        <v>181</v>
      </c>
      <c r="G83" s="12">
        <v>523295.97</v>
      </c>
      <c r="H83" s="12" t="s">
        <v>20</v>
      </c>
      <c r="I83" s="12" t="s">
        <v>21</v>
      </c>
      <c r="J83" s="13">
        <v>0</v>
      </c>
      <c r="K83" s="13">
        <v>14</v>
      </c>
      <c r="L83" s="13">
        <f t="shared" si="13"/>
        <v>14</v>
      </c>
      <c r="M83" s="13">
        <f t="shared" si="14"/>
        <v>14</v>
      </c>
      <c r="N83" s="13">
        <v>0</v>
      </c>
      <c r="O83" s="13">
        <v>14</v>
      </c>
      <c r="P83" s="12">
        <v>0</v>
      </c>
      <c r="Q83" s="84"/>
      <c r="R83" s="85"/>
      <c r="S83" s="85"/>
      <c r="T83" s="85"/>
      <c r="U83" s="85"/>
    </row>
    <row r="84" spans="1:21" s="86" customFormat="1" ht="30.75" thickBot="1" x14ac:dyDescent="0.3">
      <c r="A84" s="11"/>
      <c r="B84" s="11"/>
      <c r="C84" s="11"/>
      <c r="D84" s="11"/>
      <c r="E84" s="11"/>
      <c r="F84" s="11"/>
      <c r="G84" s="12"/>
      <c r="H84" s="12" t="s">
        <v>22</v>
      </c>
      <c r="I84" s="12" t="s">
        <v>21</v>
      </c>
      <c r="J84" s="13">
        <v>0</v>
      </c>
      <c r="K84" s="13">
        <v>3</v>
      </c>
      <c r="L84" s="13">
        <f t="shared" si="13"/>
        <v>3</v>
      </c>
      <c r="M84" s="13">
        <f t="shared" si="14"/>
        <v>3</v>
      </c>
      <c r="N84" s="13">
        <v>0</v>
      </c>
      <c r="O84" s="13">
        <v>3</v>
      </c>
      <c r="P84" s="12">
        <v>0</v>
      </c>
      <c r="Q84" s="84"/>
      <c r="R84" s="85"/>
      <c r="S84" s="85"/>
      <c r="T84" s="85"/>
      <c r="U84" s="85"/>
    </row>
    <row r="85" spans="1:21" s="86" customFormat="1" ht="45.75" thickBot="1" x14ac:dyDescent="0.3">
      <c r="A85" s="11"/>
      <c r="B85" s="11"/>
      <c r="C85" s="11"/>
      <c r="D85" s="11"/>
      <c r="E85" s="11"/>
      <c r="F85" s="11"/>
      <c r="G85" s="12"/>
      <c r="H85" s="12" t="s">
        <v>23</v>
      </c>
      <c r="I85" s="12" t="s">
        <v>21</v>
      </c>
      <c r="J85" s="13">
        <v>0</v>
      </c>
      <c r="K85" s="13">
        <v>10</v>
      </c>
      <c r="L85" s="13">
        <f t="shared" si="13"/>
        <v>10</v>
      </c>
      <c r="M85" s="13">
        <f t="shared" si="14"/>
        <v>10</v>
      </c>
      <c r="N85" s="13">
        <v>0</v>
      </c>
      <c r="O85" s="13">
        <v>10</v>
      </c>
      <c r="P85" s="12">
        <v>0</v>
      </c>
      <c r="Q85" s="84"/>
      <c r="R85" s="85"/>
      <c r="S85" s="85"/>
      <c r="T85" s="85"/>
      <c r="U85" s="85"/>
    </row>
    <row r="86" spans="1:21" ht="165.75" thickBot="1" x14ac:dyDescent="0.3">
      <c r="A86" s="8" t="s">
        <v>182</v>
      </c>
      <c r="B86" s="8" t="s">
        <v>183</v>
      </c>
      <c r="C86" s="8" t="s">
        <v>184</v>
      </c>
      <c r="D86" s="8" t="s">
        <v>183</v>
      </c>
      <c r="E86" s="8" t="s">
        <v>185</v>
      </c>
      <c r="F86" s="8" t="s">
        <v>186</v>
      </c>
      <c r="G86" s="9">
        <v>1893673.42</v>
      </c>
      <c r="H86" s="9" t="s">
        <v>20</v>
      </c>
      <c r="I86" s="9" t="s">
        <v>21</v>
      </c>
      <c r="J86" s="10">
        <v>0</v>
      </c>
      <c r="K86" s="10">
        <v>29</v>
      </c>
      <c r="L86" s="10">
        <f t="shared" si="13"/>
        <v>29</v>
      </c>
      <c r="M86" s="10">
        <f t="shared" si="14"/>
        <v>29</v>
      </c>
      <c r="N86" s="10">
        <v>0</v>
      </c>
      <c r="O86" s="10">
        <v>29</v>
      </c>
      <c r="P86" s="9">
        <v>0</v>
      </c>
    </row>
    <row r="87" spans="1:21" s="86" customFormat="1" ht="90.75" thickBot="1" x14ac:dyDescent="0.3">
      <c r="A87" s="11" t="s">
        <v>187</v>
      </c>
      <c r="B87" s="11" t="s">
        <v>188</v>
      </c>
      <c r="C87" s="11" t="s">
        <v>189</v>
      </c>
      <c r="D87" s="11" t="s">
        <v>188</v>
      </c>
      <c r="E87" s="11" t="s">
        <v>190</v>
      </c>
      <c r="F87" s="11" t="s">
        <v>191</v>
      </c>
      <c r="G87" s="12">
        <v>13038297.060000001</v>
      </c>
      <c r="H87" s="12" t="s">
        <v>20</v>
      </c>
      <c r="I87" s="12" t="s">
        <v>21</v>
      </c>
      <c r="J87" s="13">
        <v>181</v>
      </c>
      <c r="K87" s="13">
        <v>181</v>
      </c>
      <c r="L87" s="13">
        <f t="shared" si="13"/>
        <v>0</v>
      </c>
      <c r="M87" s="13">
        <f t="shared" si="14"/>
        <v>181</v>
      </c>
      <c r="N87" s="13">
        <v>181</v>
      </c>
      <c r="O87" s="13">
        <v>0</v>
      </c>
      <c r="P87" s="12">
        <v>0</v>
      </c>
      <c r="Q87" s="84"/>
      <c r="R87" s="85"/>
      <c r="S87" s="85"/>
      <c r="T87" s="85"/>
      <c r="U87" s="85"/>
    </row>
    <row r="88" spans="1:21" s="86" customFormat="1" ht="30.75" thickBot="1" x14ac:dyDescent="0.3">
      <c r="A88" s="11"/>
      <c r="B88" s="11"/>
      <c r="C88" s="11"/>
      <c r="D88" s="11"/>
      <c r="E88" s="11"/>
      <c r="F88" s="11"/>
      <c r="G88" s="12"/>
      <c r="H88" s="12" t="s">
        <v>22</v>
      </c>
      <c r="I88" s="12" t="s">
        <v>21</v>
      </c>
      <c r="J88" s="13">
        <v>0</v>
      </c>
      <c r="K88" s="13">
        <v>10</v>
      </c>
      <c r="L88" s="13">
        <f t="shared" si="13"/>
        <v>10</v>
      </c>
      <c r="M88" s="13">
        <f t="shared" si="14"/>
        <v>10</v>
      </c>
      <c r="N88" s="13">
        <v>10</v>
      </c>
      <c r="O88" s="13">
        <v>0</v>
      </c>
      <c r="P88" s="12">
        <v>0</v>
      </c>
      <c r="Q88" s="84"/>
      <c r="R88" s="85"/>
      <c r="S88" s="85"/>
      <c r="T88" s="85"/>
      <c r="U88" s="85"/>
    </row>
    <row r="89" spans="1:21" s="86" customFormat="1" ht="45.75" thickBot="1" x14ac:dyDescent="0.3">
      <c r="A89" s="11"/>
      <c r="B89" s="11"/>
      <c r="C89" s="11"/>
      <c r="D89" s="11"/>
      <c r="E89" s="11"/>
      <c r="F89" s="11"/>
      <c r="G89" s="12"/>
      <c r="H89" s="12" t="s">
        <v>23</v>
      </c>
      <c r="I89" s="12" t="s">
        <v>21</v>
      </c>
      <c r="J89" s="13">
        <v>0</v>
      </c>
      <c r="K89" s="13">
        <v>7</v>
      </c>
      <c r="L89" s="13">
        <f t="shared" si="13"/>
        <v>7</v>
      </c>
      <c r="M89" s="13">
        <f t="shared" si="14"/>
        <v>7</v>
      </c>
      <c r="N89" s="13">
        <v>7</v>
      </c>
      <c r="O89" s="13">
        <v>0</v>
      </c>
      <c r="P89" s="12">
        <v>0</v>
      </c>
      <c r="Q89" s="84"/>
      <c r="R89" s="85"/>
      <c r="S89" s="85"/>
      <c r="T89" s="85"/>
      <c r="U89" s="85"/>
    </row>
    <row r="90" spans="1:21" s="86" customFormat="1" ht="75.75" thickBot="1" x14ac:dyDescent="0.3">
      <c r="A90" s="11" t="s">
        <v>192</v>
      </c>
      <c r="B90" s="11" t="s">
        <v>193</v>
      </c>
      <c r="C90" s="11" t="s">
        <v>194</v>
      </c>
      <c r="D90" s="11" t="s">
        <v>193</v>
      </c>
      <c r="E90" s="11" t="s">
        <v>195</v>
      </c>
      <c r="F90" s="11" t="s">
        <v>196</v>
      </c>
      <c r="G90" s="12">
        <v>4226847.8499999996</v>
      </c>
      <c r="H90" s="12" t="s">
        <v>20</v>
      </c>
      <c r="I90" s="12" t="s">
        <v>21</v>
      </c>
      <c r="J90" s="13">
        <v>66</v>
      </c>
      <c r="K90" s="13">
        <v>96</v>
      </c>
      <c r="L90" s="13">
        <f t="shared" si="13"/>
        <v>30</v>
      </c>
      <c r="M90" s="13">
        <f t="shared" si="14"/>
        <v>64</v>
      </c>
      <c r="N90" s="13">
        <v>0</v>
      </c>
      <c r="O90" s="13">
        <v>64</v>
      </c>
      <c r="P90" s="12">
        <v>0</v>
      </c>
      <c r="Q90" s="84"/>
      <c r="R90" s="85"/>
      <c r="S90" s="85"/>
      <c r="T90" s="85"/>
      <c r="U90" s="85"/>
    </row>
    <row r="91" spans="1:21" s="86" customFormat="1" ht="30.75" thickBot="1" x14ac:dyDescent="0.3">
      <c r="A91" s="11"/>
      <c r="B91" s="11"/>
      <c r="C91" s="11"/>
      <c r="D91" s="11"/>
      <c r="E91" s="11"/>
      <c r="F91" s="11"/>
      <c r="G91" s="12"/>
      <c r="H91" s="12" t="s">
        <v>22</v>
      </c>
      <c r="I91" s="12" t="s">
        <v>21</v>
      </c>
      <c r="J91" s="13">
        <v>0</v>
      </c>
      <c r="K91" s="13">
        <v>3</v>
      </c>
      <c r="L91" s="13">
        <f t="shared" si="13"/>
        <v>3</v>
      </c>
      <c r="M91" s="13">
        <f t="shared" si="14"/>
        <v>3</v>
      </c>
      <c r="N91" s="13">
        <v>0</v>
      </c>
      <c r="O91" s="13">
        <v>3</v>
      </c>
      <c r="P91" s="12">
        <v>0</v>
      </c>
      <c r="Q91" s="84"/>
      <c r="R91" s="85"/>
      <c r="S91" s="85"/>
      <c r="T91" s="85"/>
      <c r="U91" s="85"/>
    </row>
    <row r="92" spans="1:21" ht="75.75" thickBot="1" x14ac:dyDescent="0.3">
      <c r="A92" s="8" t="s">
        <v>197</v>
      </c>
      <c r="B92" s="8" t="s">
        <v>193</v>
      </c>
      <c r="C92" s="8" t="s">
        <v>198</v>
      </c>
      <c r="D92" s="8" t="s">
        <v>199</v>
      </c>
      <c r="E92" s="8" t="s">
        <v>200</v>
      </c>
      <c r="F92" s="8" t="s">
        <v>201</v>
      </c>
      <c r="G92" s="9">
        <v>9719135.4700000007</v>
      </c>
      <c r="H92" s="9" t="s">
        <v>20</v>
      </c>
      <c r="I92" s="9" t="s">
        <v>21</v>
      </c>
      <c r="J92" s="10">
        <v>85</v>
      </c>
      <c r="K92" s="10">
        <v>133</v>
      </c>
      <c r="L92" s="10">
        <f t="shared" si="13"/>
        <v>48</v>
      </c>
      <c r="M92" s="10">
        <f t="shared" si="14"/>
        <v>133</v>
      </c>
      <c r="N92" s="10">
        <v>133</v>
      </c>
      <c r="O92" s="10">
        <v>0</v>
      </c>
      <c r="P92" s="9">
        <v>0</v>
      </c>
    </row>
    <row r="93" spans="1:21" ht="30.75" thickBot="1" x14ac:dyDescent="0.3">
      <c r="A93" s="8"/>
      <c r="B93" s="8"/>
      <c r="C93" s="8"/>
      <c r="D93" s="8"/>
      <c r="E93" s="8"/>
      <c r="F93" s="8"/>
      <c r="G93" s="9"/>
      <c r="H93" s="9" t="s">
        <v>22</v>
      </c>
      <c r="I93" s="9" t="s">
        <v>21</v>
      </c>
      <c r="J93" s="10">
        <v>0</v>
      </c>
      <c r="K93" s="10">
        <v>3</v>
      </c>
      <c r="L93" s="10">
        <f t="shared" si="13"/>
        <v>3</v>
      </c>
      <c r="M93" s="10">
        <f t="shared" si="14"/>
        <v>3</v>
      </c>
      <c r="N93" s="10">
        <v>3</v>
      </c>
      <c r="O93" s="10">
        <v>0</v>
      </c>
      <c r="P93" s="9">
        <v>0</v>
      </c>
    </row>
    <row r="94" spans="1:21" ht="60.75" thickBot="1" x14ac:dyDescent="0.3">
      <c r="A94" s="8" t="s">
        <v>202</v>
      </c>
      <c r="B94" s="8" t="s">
        <v>193</v>
      </c>
      <c r="C94" s="8" t="s">
        <v>203</v>
      </c>
      <c r="D94" s="8" t="s">
        <v>193</v>
      </c>
      <c r="E94" s="8" t="s">
        <v>204</v>
      </c>
      <c r="F94" s="8" t="s">
        <v>205</v>
      </c>
      <c r="G94" s="9">
        <v>7918893.5899999999</v>
      </c>
      <c r="H94" s="9" t="s">
        <v>20</v>
      </c>
      <c r="I94" s="9" t="s">
        <v>21</v>
      </c>
      <c r="J94" s="10">
        <v>106</v>
      </c>
      <c r="K94" s="10">
        <v>106</v>
      </c>
      <c r="L94" s="10">
        <f t="shared" si="13"/>
        <v>0</v>
      </c>
      <c r="M94" s="10">
        <f t="shared" si="14"/>
        <v>106</v>
      </c>
      <c r="N94" s="10">
        <v>106</v>
      </c>
      <c r="O94" s="10">
        <v>0</v>
      </c>
      <c r="P94" s="9">
        <v>0</v>
      </c>
    </row>
    <row r="95" spans="1:21" ht="30.75" thickBot="1" x14ac:dyDescent="0.3">
      <c r="A95" s="8"/>
      <c r="B95" s="8"/>
      <c r="C95" s="8"/>
      <c r="D95" s="8"/>
      <c r="E95" s="8"/>
      <c r="F95" s="8"/>
      <c r="G95" s="9"/>
      <c r="H95" s="9" t="s">
        <v>22</v>
      </c>
      <c r="I95" s="9" t="s">
        <v>21</v>
      </c>
      <c r="J95" s="10">
        <v>0</v>
      </c>
      <c r="K95" s="10">
        <v>4</v>
      </c>
      <c r="L95" s="10">
        <f t="shared" si="13"/>
        <v>4</v>
      </c>
      <c r="M95" s="10">
        <f t="shared" si="14"/>
        <v>4</v>
      </c>
      <c r="N95" s="10">
        <v>4</v>
      </c>
      <c r="O95" s="10">
        <v>0</v>
      </c>
      <c r="P95" s="9">
        <v>0</v>
      </c>
    </row>
    <row r="96" spans="1:21" ht="45.75" thickBot="1" x14ac:dyDescent="0.3">
      <c r="A96" s="8"/>
      <c r="B96" s="8"/>
      <c r="C96" s="8"/>
      <c r="D96" s="8"/>
      <c r="E96" s="8"/>
      <c r="F96" s="8"/>
      <c r="G96" s="9"/>
      <c r="H96" s="9" t="s">
        <v>23</v>
      </c>
      <c r="I96" s="9" t="s">
        <v>21</v>
      </c>
      <c r="J96" s="10">
        <v>0</v>
      </c>
      <c r="K96" s="10">
        <v>9</v>
      </c>
      <c r="L96" s="10">
        <f t="shared" si="13"/>
        <v>9</v>
      </c>
      <c r="M96" s="10">
        <f t="shared" si="14"/>
        <v>9</v>
      </c>
      <c r="N96" s="10">
        <v>9</v>
      </c>
      <c r="O96" s="10">
        <v>0</v>
      </c>
      <c r="P96" s="9">
        <v>0</v>
      </c>
    </row>
    <row r="97" spans="1:21" s="86" customFormat="1" ht="120.75" thickBot="1" x14ac:dyDescent="0.3">
      <c r="A97" s="11" t="s">
        <v>206</v>
      </c>
      <c r="B97" s="11" t="s">
        <v>207</v>
      </c>
      <c r="C97" s="11" t="s">
        <v>208</v>
      </c>
      <c r="D97" s="11" t="s">
        <v>207</v>
      </c>
      <c r="E97" s="11" t="s">
        <v>209</v>
      </c>
      <c r="F97" s="11" t="s">
        <v>210</v>
      </c>
      <c r="G97" s="12">
        <v>6513915.1600000001</v>
      </c>
      <c r="H97" s="12" t="s">
        <v>20</v>
      </c>
      <c r="I97" s="12" t="s">
        <v>21</v>
      </c>
      <c r="J97" s="13">
        <v>103</v>
      </c>
      <c r="K97" s="13">
        <v>103</v>
      </c>
      <c r="L97" s="13">
        <f t="shared" si="13"/>
        <v>0</v>
      </c>
      <c r="M97" s="13">
        <f t="shared" si="14"/>
        <v>76</v>
      </c>
      <c r="N97" s="13">
        <v>0</v>
      </c>
      <c r="O97" s="13">
        <v>76</v>
      </c>
      <c r="P97" s="12">
        <v>0</v>
      </c>
      <c r="Q97" s="84"/>
      <c r="R97" s="85"/>
      <c r="S97" s="85"/>
      <c r="T97" s="85"/>
      <c r="U97" s="85"/>
    </row>
    <row r="98" spans="1:21" s="86" customFormat="1" ht="30.75" thickBot="1" x14ac:dyDescent="0.3">
      <c r="A98" s="11"/>
      <c r="B98" s="11"/>
      <c r="C98" s="11"/>
      <c r="D98" s="11"/>
      <c r="E98" s="11"/>
      <c r="F98" s="11"/>
      <c r="G98" s="12"/>
      <c r="H98" s="12" t="s">
        <v>22</v>
      </c>
      <c r="I98" s="12" t="s">
        <v>21</v>
      </c>
      <c r="J98" s="13">
        <v>4</v>
      </c>
      <c r="K98" s="13">
        <v>8</v>
      </c>
      <c r="L98" s="13">
        <f t="shared" si="13"/>
        <v>4</v>
      </c>
      <c r="M98" s="13">
        <f t="shared" si="14"/>
        <v>8</v>
      </c>
      <c r="N98" s="13">
        <v>0</v>
      </c>
      <c r="O98" s="13">
        <v>8</v>
      </c>
      <c r="P98" s="12">
        <v>0</v>
      </c>
      <c r="Q98" s="84"/>
      <c r="R98" s="85"/>
      <c r="S98" s="85"/>
      <c r="T98" s="85"/>
      <c r="U98" s="85"/>
    </row>
    <row r="99" spans="1:21" s="86" customFormat="1" ht="45.75" thickBot="1" x14ac:dyDescent="0.3">
      <c r="A99" s="11"/>
      <c r="B99" s="11"/>
      <c r="C99" s="11"/>
      <c r="D99" s="11"/>
      <c r="E99" s="11"/>
      <c r="F99" s="11"/>
      <c r="G99" s="12"/>
      <c r="H99" s="12" t="s">
        <v>44</v>
      </c>
      <c r="I99" s="12" t="s">
        <v>45</v>
      </c>
      <c r="J99" s="13">
        <v>1</v>
      </c>
      <c r="K99" s="13">
        <v>1</v>
      </c>
      <c r="L99" s="13">
        <f t="shared" si="13"/>
        <v>0</v>
      </c>
      <c r="M99" s="13">
        <f t="shared" si="14"/>
        <v>1</v>
      </c>
      <c r="N99" s="13">
        <v>0</v>
      </c>
      <c r="O99" s="13">
        <v>0</v>
      </c>
      <c r="P99" s="12">
        <v>1</v>
      </c>
      <c r="Q99" s="84"/>
      <c r="R99" s="85"/>
      <c r="S99" s="85"/>
      <c r="T99" s="85"/>
      <c r="U99" s="85"/>
    </row>
    <row r="100" spans="1:21" s="86" customFormat="1" ht="60.75" thickBot="1" x14ac:dyDescent="0.3">
      <c r="A100" s="11" t="s">
        <v>211</v>
      </c>
      <c r="B100" s="11" t="s">
        <v>212</v>
      </c>
      <c r="C100" s="11" t="s">
        <v>213</v>
      </c>
      <c r="D100" s="11" t="s">
        <v>212</v>
      </c>
      <c r="E100" s="11" t="s">
        <v>214</v>
      </c>
      <c r="F100" s="11" t="s">
        <v>215</v>
      </c>
      <c r="G100" s="12">
        <v>647041.68999999994</v>
      </c>
      <c r="H100" s="12" t="s">
        <v>44</v>
      </c>
      <c r="I100" s="12" t="s">
        <v>45</v>
      </c>
      <c r="J100" s="13">
        <v>1</v>
      </c>
      <c r="K100" s="13">
        <v>1</v>
      </c>
      <c r="L100" s="13">
        <f t="shared" si="13"/>
        <v>0</v>
      </c>
      <c r="M100" s="13">
        <f t="shared" si="14"/>
        <v>1</v>
      </c>
      <c r="N100" s="13">
        <v>1</v>
      </c>
      <c r="O100" s="13">
        <v>0</v>
      </c>
      <c r="P100" s="12">
        <v>0</v>
      </c>
      <c r="Q100" s="84"/>
      <c r="R100" s="85"/>
      <c r="S100" s="85"/>
      <c r="T100" s="85"/>
      <c r="U100" s="85"/>
    </row>
    <row r="101" spans="1:21" s="86" customFormat="1" ht="45.75" thickBot="1" x14ac:dyDescent="0.3">
      <c r="A101" s="11" t="s">
        <v>211</v>
      </c>
      <c r="B101" s="11" t="s">
        <v>212</v>
      </c>
      <c r="C101" s="11" t="s">
        <v>216</v>
      </c>
      <c r="D101" s="11" t="s">
        <v>212</v>
      </c>
      <c r="E101" s="11" t="s">
        <v>217</v>
      </c>
      <c r="F101" s="11" t="s">
        <v>218</v>
      </c>
      <c r="G101" s="12">
        <v>148878</v>
      </c>
      <c r="H101" s="12" t="s">
        <v>23</v>
      </c>
      <c r="I101" s="12" t="s">
        <v>21</v>
      </c>
      <c r="J101" s="13">
        <v>0</v>
      </c>
      <c r="K101" s="13">
        <v>10</v>
      </c>
      <c r="L101" s="13">
        <f t="shared" si="13"/>
        <v>10</v>
      </c>
      <c r="M101" s="13">
        <f t="shared" si="14"/>
        <v>10</v>
      </c>
      <c r="N101" s="13">
        <v>10</v>
      </c>
      <c r="O101" s="13">
        <v>0</v>
      </c>
      <c r="P101" s="12">
        <v>0</v>
      </c>
      <c r="Q101" s="84"/>
      <c r="R101" s="85"/>
      <c r="S101" s="85"/>
      <c r="T101" s="85"/>
      <c r="U101" s="85"/>
    </row>
    <row r="102" spans="1:21" ht="60.75" thickBot="1" x14ac:dyDescent="0.3">
      <c r="A102" s="8" t="s">
        <v>219</v>
      </c>
      <c r="B102" s="8" t="s">
        <v>220</v>
      </c>
      <c r="C102" s="8" t="s">
        <v>221</v>
      </c>
      <c r="D102" s="8" t="s">
        <v>220</v>
      </c>
      <c r="E102" s="8" t="s">
        <v>222</v>
      </c>
      <c r="F102" s="8" t="s">
        <v>223</v>
      </c>
      <c r="G102" s="9">
        <v>355872.93</v>
      </c>
      <c r="H102" s="9" t="s">
        <v>23</v>
      </c>
      <c r="I102" s="9" t="s">
        <v>21</v>
      </c>
      <c r="J102" s="10">
        <v>0</v>
      </c>
      <c r="K102" s="10">
        <v>15</v>
      </c>
      <c r="L102" s="10">
        <f t="shared" si="13"/>
        <v>15</v>
      </c>
      <c r="M102" s="10">
        <f t="shared" si="14"/>
        <v>15</v>
      </c>
      <c r="N102" s="10">
        <v>15</v>
      </c>
      <c r="O102" s="10">
        <v>0</v>
      </c>
      <c r="P102" s="9">
        <v>0</v>
      </c>
    </row>
    <row r="103" spans="1:21" ht="60.75" thickBot="1" x14ac:dyDescent="0.3">
      <c r="A103" s="8" t="s">
        <v>224</v>
      </c>
      <c r="B103" s="8" t="s">
        <v>225</v>
      </c>
      <c r="C103" s="8" t="s">
        <v>226</v>
      </c>
      <c r="D103" s="8" t="s">
        <v>227</v>
      </c>
      <c r="E103" s="8" t="s">
        <v>228</v>
      </c>
      <c r="F103" s="8" t="s">
        <v>229</v>
      </c>
      <c r="G103" s="9">
        <v>4924112.04</v>
      </c>
      <c r="H103" s="9" t="s">
        <v>20</v>
      </c>
      <c r="I103" s="9" t="s">
        <v>21</v>
      </c>
      <c r="J103" s="10">
        <v>65</v>
      </c>
      <c r="K103" s="10">
        <v>65</v>
      </c>
      <c r="L103" s="10">
        <f t="shared" si="13"/>
        <v>0</v>
      </c>
      <c r="M103" s="10">
        <f t="shared" si="14"/>
        <v>65</v>
      </c>
      <c r="N103" s="10">
        <v>65</v>
      </c>
      <c r="O103" s="10">
        <v>0</v>
      </c>
      <c r="P103" s="9">
        <v>0</v>
      </c>
    </row>
    <row r="104" spans="1:21" ht="30.75" thickBot="1" x14ac:dyDescent="0.3">
      <c r="A104" s="8"/>
      <c r="B104" s="8"/>
      <c r="C104" s="8"/>
      <c r="D104" s="8"/>
      <c r="E104" s="8"/>
      <c r="F104" s="8"/>
      <c r="G104" s="9"/>
      <c r="H104" s="9" t="s">
        <v>22</v>
      </c>
      <c r="I104" s="9" t="s">
        <v>21</v>
      </c>
      <c r="J104" s="10">
        <v>0</v>
      </c>
      <c r="K104" s="10">
        <v>3</v>
      </c>
      <c r="L104" s="10">
        <f t="shared" si="13"/>
        <v>3</v>
      </c>
      <c r="M104" s="10">
        <f t="shared" si="14"/>
        <v>3</v>
      </c>
      <c r="N104" s="10">
        <v>3</v>
      </c>
      <c r="O104" s="10">
        <v>0</v>
      </c>
      <c r="P104" s="9">
        <v>0</v>
      </c>
    </row>
    <row r="105" spans="1:21" ht="15.75" thickBot="1" x14ac:dyDescent="0.3">
      <c r="A105" s="8"/>
      <c r="B105" s="8"/>
      <c r="C105" s="8"/>
      <c r="D105" s="8"/>
      <c r="E105" s="8"/>
      <c r="F105" s="8"/>
      <c r="G105" s="9"/>
      <c r="H105" s="9" t="s">
        <v>78</v>
      </c>
      <c r="I105" s="9" t="s">
        <v>45</v>
      </c>
      <c r="J105" s="10">
        <v>0</v>
      </c>
      <c r="K105" s="10">
        <v>15</v>
      </c>
      <c r="L105" s="10">
        <f t="shared" si="13"/>
        <v>15</v>
      </c>
      <c r="M105" s="10">
        <f t="shared" si="14"/>
        <v>15</v>
      </c>
      <c r="N105" s="10">
        <v>15</v>
      </c>
      <c r="O105" s="10">
        <v>0</v>
      </c>
      <c r="P105" s="9">
        <v>0</v>
      </c>
    </row>
    <row r="106" spans="1:21" s="86" customFormat="1" ht="75.75" thickBot="1" x14ac:dyDescent="0.3">
      <c r="A106" s="11" t="s">
        <v>230</v>
      </c>
      <c r="B106" s="11" t="s">
        <v>231</v>
      </c>
      <c r="C106" s="11" t="s">
        <v>232</v>
      </c>
      <c r="D106" s="11" t="s">
        <v>231</v>
      </c>
      <c r="E106" s="11" t="s">
        <v>233</v>
      </c>
      <c r="F106" s="11" t="s">
        <v>234</v>
      </c>
      <c r="G106" s="12">
        <v>7050111.6699999999</v>
      </c>
      <c r="H106" s="12" t="s">
        <v>20</v>
      </c>
      <c r="I106" s="12" t="s">
        <v>21</v>
      </c>
      <c r="J106" s="13">
        <v>49</v>
      </c>
      <c r="K106" s="13">
        <v>86</v>
      </c>
      <c r="L106" s="13">
        <f t="shared" si="13"/>
        <v>37</v>
      </c>
      <c r="M106" s="13">
        <f t="shared" si="14"/>
        <v>86</v>
      </c>
      <c r="N106" s="13">
        <v>86</v>
      </c>
      <c r="O106" s="13">
        <v>0</v>
      </c>
      <c r="P106" s="12">
        <v>0</v>
      </c>
      <c r="Q106" s="84"/>
      <c r="R106" s="85"/>
      <c r="S106" s="85"/>
      <c r="T106" s="85"/>
      <c r="U106" s="85"/>
    </row>
    <row r="107" spans="1:21" s="86" customFormat="1" ht="30.75" thickBot="1" x14ac:dyDescent="0.3">
      <c r="A107" s="11"/>
      <c r="B107" s="11"/>
      <c r="C107" s="11"/>
      <c r="D107" s="11"/>
      <c r="E107" s="11"/>
      <c r="F107" s="11"/>
      <c r="G107" s="12"/>
      <c r="H107" s="12" t="s">
        <v>22</v>
      </c>
      <c r="I107" s="12" t="s">
        <v>21</v>
      </c>
      <c r="J107" s="13">
        <v>0</v>
      </c>
      <c r="K107" s="13">
        <v>6</v>
      </c>
      <c r="L107" s="13">
        <f t="shared" si="13"/>
        <v>6</v>
      </c>
      <c r="M107" s="13">
        <f t="shared" si="14"/>
        <v>6</v>
      </c>
      <c r="N107" s="13">
        <v>6</v>
      </c>
      <c r="O107" s="13">
        <v>0</v>
      </c>
      <c r="P107" s="12">
        <v>0</v>
      </c>
      <c r="Q107" s="84"/>
      <c r="R107" s="85"/>
      <c r="S107" s="85"/>
      <c r="T107" s="85"/>
      <c r="U107" s="85"/>
    </row>
    <row r="108" spans="1:21" s="86" customFormat="1" ht="45.75" thickBot="1" x14ac:dyDescent="0.3">
      <c r="A108" s="11"/>
      <c r="B108" s="11"/>
      <c r="C108" s="11"/>
      <c r="D108" s="11"/>
      <c r="E108" s="11"/>
      <c r="F108" s="11"/>
      <c r="G108" s="12"/>
      <c r="H108" s="12" t="s">
        <v>23</v>
      </c>
      <c r="I108" s="12" t="s">
        <v>21</v>
      </c>
      <c r="J108" s="13">
        <v>5</v>
      </c>
      <c r="K108" s="13">
        <v>15</v>
      </c>
      <c r="L108" s="13">
        <f t="shared" si="13"/>
        <v>10</v>
      </c>
      <c r="M108" s="13">
        <f t="shared" si="14"/>
        <v>15</v>
      </c>
      <c r="N108" s="13">
        <v>15</v>
      </c>
      <c r="O108" s="13">
        <v>0</v>
      </c>
      <c r="P108" s="12">
        <v>0</v>
      </c>
      <c r="Q108" s="84"/>
      <c r="R108" s="85"/>
      <c r="S108" s="85"/>
      <c r="T108" s="85"/>
      <c r="U108" s="85"/>
    </row>
    <row r="109" spans="1:21" s="86" customFormat="1" ht="75.75" thickBot="1" x14ac:dyDescent="0.3">
      <c r="A109" s="11" t="s">
        <v>235</v>
      </c>
      <c r="B109" s="11" t="s">
        <v>236</v>
      </c>
      <c r="C109" s="11" t="s">
        <v>237</v>
      </c>
      <c r="D109" s="11" t="s">
        <v>236</v>
      </c>
      <c r="E109" s="11" t="s">
        <v>238</v>
      </c>
      <c r="F109" s="11" t="s">
        <v>239</v>
      </c>
      <c r="G109" s="12">
        <v>5994258.0599999996</v>
      </c>
      <c r="H109" s="12" t="s">
        <v>20</v>
      </c>
      <c r="I109" s="12" t="s">
        <v>21</v>
      </c>
      <c r="J109" s="13">
        <v>82</v>
      </c>
      <c r="K109" s="13">
        <v>80</v>
      </c>
      <c r="L109" s="13">
        <f t="shared" si="13"/>
        <v>-2</v>
      </c>
      <c r="M109" s="13">
        <f t="shared" si="14"/>
        <v>80</v>
      </c>
      <c r="N109" s="13">
        <v>80</v>
      </c>
      <c r="O109" s="13">
        <v>0</v>
      </c>
      <c r="P109" s="12">
        <v>0</v>
      </c>
      <c r="Q109" s="84"/>
      <c r="R109" s="85"/>
      <c r="S109" s="85"/>
      <c r="T109" s="85"/>
      <c r="U109" s="85"/>
    </row>
    <row r="110" spans="1:21" ht="30.75" thickBot="1" x14ac:dyDescent="0.3">
      <c r="A110" s="8"/>
      <c r="B110" s="8"/>
      <c r="C110" s="8"/>
      <c r="D110" s="8"/>
      <c r="E110" s="8"/>
      <c r="F110" s="8"/>
      <c r="G110" s="9"/>
      <c r="H110" s="9" t="s">
        <v>22</v>
      </c>
      <c r="I110" s="9" t="s">
        <v>21</v>
      </c>
      <c r="J110" s="10">
        <v>0</v>
      </c>
      <c r="K110" s="10">
        <v>10</v>
      </c>
      <c r="L110" s="10">
        <f t="shared" si="13"/>
        <v>10</v>
      </c>
      <c r="M110" s="10">
        <f t="shared" si="14"/>
        <v>10</v>
      </c>
      <c r="N110" s="10">
        <v>10</v>
      </c>
      <c r="O110" s="10">
        <v>0</v>
      </c>
      <c r="P110" s="9">
        <v>0</v>
      </c>
    </row>
    <row r="111" spans="1:21" ht="60.75" thickBot="1" x14ac:dyDescent="0.3">
      <c r="A111" s="8" t="s">
        <v>240</v>
      </c>
      <c r="B111" s="8" t="s">
        <v>236</v>
      </c>
      <c r="C111" s="8" t="s">
        <v>241</v>
      </c>
      <c r="D111" s="8" t="s">
        <v>236</v>
      </c>
      <c r="E111" s="8" t="s">
        <v>242</v>
      </c>
      <c r="F111" s="8" t="s">
        <v>243</v>
      </c>
      <c r="G111" s="9">
        <v>1358751.02</v>
      </c>
      <c r="H111" s="9" t="s">
        <v>20</v>
      </c>
      <c r="I111" s="9" t="s">
        <v>21</v>
      </c>
      <c r="J111" s="10">
        <v>0</v>
      </c>
      <c r="K111" s="10">
        <v>19</v>
      </c>
      <c r="L111" s="10">
        <f t="shared" si="13"/>
        <v>19</v>
      </c>
      <c r="M111" s="10">
        <f t="shared" si="14"/>
        <v>19</v>
      </c>
      <c r="N111" s="10">
        <v>0</v>
      </c>
      <c r="O111" s="10">
        <v>19</v>
      </c>
      <c r="P111" s="9">
        <v>0</v>
      </c>
    </row>
    <row r="112" spans="1:21" s="86" customFormat="1" ht="45.75" thickBot="1" x14ac:dyDescent="0.3">
      <c r="A112" s="11" t="s">
        <v>244</v>
      </c>
      <c r="B112" s="11" t="s">
        <v>245</v>
      </c>
      <c r="C112" s="11" t="s">
        <v>246</v>
      </c>
      <c r="D112" s="11" t="s">
        <v>245</v>
      </c>
      <c r="E112" s="11" t="s">
        <v>247</v>
      </c>
      <c r="F112" s="11" t="s">
        <v>248</v>
      </c>
      <c r="G112" s="12">
        <v>3815952.17</v>
      </c>
      <c r="H112" s="12" t="s">
        <v>20</v>
      </c>
      <c r="I112" s="12" t="s">
        <v>21</v>
      </c>
      <c r="J112" s="13">
        <v>101</v>
      </c>
      <c r="K112" s="13">
        <v>150</v>
      </c>
      <c r="L112" s="13">
        <f t="shared" si="13"/>
        <v>49</v>
      </c>
      <c r="M112" s="13">
        <f t="shared" si="14"/>
        <v>49</v>
      </c>
      <c r="N112" s="13">
        <v>0</v>
      </c>
      <c r="O112" s="13">
        <v>49</v>
      </c>
      <c r="P112" s="12">
        <v>0</v>
      </c>
      <c r="Q112" s="84"/>
      <c r="R112" s="85"/>
      <c r="S112" s="85"/>
      <c r="T112" s="85"/>
      <c r="U112" s="85"/>
    </row>
    <row r="113" spans="1:21" s="86" customFormat="1" ht="30.75" thickBot="1" x14ac:dyDescent="0.3">
      <c r="A113" s="11"/>
      <c r="B113" s="11"/>
      <c r="C113" s="11"/>
      <c r="D113" s="11"/>
      <c r="E113" s="11"/>
      <c r="F113" s="11"/>
      <c r="G113" s="12"/>
      <c r="H113" s="12" t="s">
        <v>22</v>
      </c>
      <c r="I113" s="12" t="s">
        <v>21</v>
      </c>
      <c r="J113" s="13">
        <v>2</v>
      </c>
      <c r="K113" s="13">
        <v>7</v>
      </c>
      <c r="L113" s="13">
        <f t="shared" si="13"/>
        <v>5</v>
      </c>
      <c r="M113" s="13">
        <f t="shared" si="14"/>
        <v>5</v>
      </c>
      <c r="N113" s="13">
        <v>0</v>
      </c>
      <c r="O113" s="13">
        <v>5</v>
      </c>
      <c r="P113" s="12">
        <v>0</v>
      </c>
      <c r="Q113" s="84"/>
      <c r="R113" s="85"/>
      <c r="S113" s="85"/>
      <c r="T113" s="85"/>
      <c r="U113" s="85"/>
    </row>
    <row r="114" spans="1:21" ht="75.75" thickBot="1" x14ac:dyDescent="0.3">
      <c r="A114" s="8" t="s">
        <v>249</v>
      </c>
      <c r="B114" s="8" t="s">
        <v>250</v>
      </c>
      <c r="C114" s="8" t="s">
        <v>251</v>
      </c>
      <c r="D114" s="8" t="s">
        <v>252</v>
      </c>
      <c r="E114" s="8" t="s">
        <v>253</v>
      </c>
      <c r="F114" s="8" t="s">
        <v>254</v>
      </c>
      <c r="G114" s="9">
        <v>7680773.4000000004</v>
      </c>
      <c r="H114" s="9" t="s">
        <v>20</v>
      </c>
      <c r="I114" s="9" t="s">
        <v>21</v>
      </c>
      <c r="J114" s="10">
        <v>60</v>
      </c>
      <c r="K114" s="10">
        <v>90</v>
      </c>
      <c r="L114" s="10">
        <f t="shared" si="13"/>
        <v>30</v>
      </c>
      <c r="M114" s="10">
        <f t="shared" si="14"/>
        <v>90</v>
      </c>
      <c r="N114" s="10">
        <v>90</v>
      </c>
      <c r="O114" s="10">
        <v>0</v>
      </c>
      <c r="P114" s="9">
        <v>0</v>
      </c>
    </row>
    <row r="115" spans="1:21" ht="30.75" thickBot="1" x14ac:dyDescent="0.3">
      <c r="A115" s="8"/>
      <c r="B115" s="8"/>
      <c r="C115" s="8"/>
      <c r="D115" s="8"/>
      <c r="E115" s="8"/>
      <c r="F115" s="8"/>
      <c r="G115" s="9"/>
      <c r="H115" s="9" t="s">
        <v>22</v>
      </c>
      <c r="I115" s="9" t="s">
        <v>21</v>
      </c>
      <c r="J115" s="10">
        <v>0</v>
      </c>
      <c r="K115" s="10">
        <v>10</v>
      </c>
      <c r="L115" s="10">
        <f t="shared" si="13"/>
        <v>10</v>
      </c>
      <c r="M115" s="10">
        <f t="shared" si="14"/>
        <v>10</v>
      </c>
      <c r="N115" s="10">
        <v>10</v>
      </c>
      <c r="O115" s="10">
        <v>0</v>
      </c>
      <c r="P115" s="9">
        <v>0</v>
      </c>
    </row>
    <row r="116" spans="1:21" ht="45.75" thickBot="1" x14ac:dyDescent="0.3">
      <c r="A116" s="8"/>
      <c r="B116" s="8"/>
      <c r="C116" s="8"/>
      <c r="D116" s="8"/>
      <c r="E116" s="8"/>
      <c r="F116" s="8"/>
      <c r="G116" s="9"/>
      <c r="H116" s="9" t="s">
        <v>23</v>
      </c>
      <c r="I116" s="9" t="s">
        <v>21</v>
      </c>
      <c r="J116" s="10">
        <v>0</v>
      </c>
      <c r="K116" s="10">
        <v>15</v>
      </c>
      <c r="L116" s="10">
        <f t="shared" si="13"/>
        <v>15</v>
      </c>
      <c r="M116" s="10">
        <f t="shared" si="14"/>
        <v>15</v>
      </c>
      <c r="N116" s="10">
        <v>15</v>
      </c>
      <c r="O116" s="10">
        <v>0</v>
      </c>
      <c r="P116" s="9">
        <v>0</v>
      </c>
    </row>
    <row r="117" spans="1:21" s="86" customFormat="1" ht="60.75" thickBot="1" x14ac:dyDescent="0.3">
      <c r="A117" s="11" t="s">
        <v>255</v>
      </c>
      <c r="B117" s="11" t="s">
        <v>256</v>
      </c>
      <c r="C117" s="11" t="s">
        <v>257</v>
      </c>
      <c r="D117" s="11" t="s">
        <v>258</v>
      </c>
      <c r="E117" s="11" t="s">
        <v>259</v>
      </c>
      <c r="F117" s="11" t="s">
        <v>260</v>
      </c>
      <c r="G117" s="12">
        <v>653434.49</v>
      </c>
      <c r="H117" s="12" t="s">
        <v>44</v>
      </c>
      <c r="I117" s="12" t="s">
        <v>45</v>
      </c>
      <c r="J117" s="13">
        <v>1</v>
      </c>
      <c r="K117" s="13">
        <v>1</v>
      </c>
      <c r="L117" s="13">
        <f t="shared" si="13"/>
        <v>0</v>
      </c>
      <c r="M117" s="13">
        <f t="shared" si="14"/>
        <v>1</v>
      </c>
      <c r="N117" s="13">
        <v>1</v>
      </c>
      <c r="O117" s="13">
        <v>0</v>
      </c>
      <c r="P117" s="12">
        <v>0</v>
      </c>
      <c r="Q117" s="84"/>
      <c r="R117" s="85"/>
      <c r="S117" s="85"/>
      <c r="T117" s="85"/>
      <c r="U117" s="85"/>
    </row>
    <row r="118" spans="1:21" s="91" customFormat="1" x14ac:dyDescent="0.25">
      <c r="A118" s="23"/>
      <c r="B118" s="23"/>
      <c r="C118" s="23"/>
      <c r="D118" s="23"/>
      <c r="E118" s="23"/>
      <c r="F118" s="23"/>
      <c r="G118" s="87">
        <f>SUM(G70:G117)</f>
        <v>96974786.11999999</v>
      </c>
      <c r="H118" s="87">
        <f>G118/M118</f>
        <v>67861.991686494046</v>
      </c>
      <c r="I118" s="15"/>
      <c r="J118" s="14">
        <f>J119+J120+J121+J122</f>
        <v>1026</v>
      </c>
      <c r="K118" s="14">
        <f t="shared" ref="K118:P118" si="15">K119+K120+K121+K122</f>
        <v>1591</v>
      </c>
      <c r="L118" s="14">
        <f t="shared" si="15"/>
        <v>565</v>
      </c>
      <c r="M118" s="14">
        <f t="shared" si="15"/>
        <v>1429</v>
      </c>
      <c r="N118" s="14">
        <f t="shared" si="15"/>
        <v>1106</v>
      </c>
      <c r="O118" s="14">
        <f t="shared" si="15"/>
        <v>302</v>
      </c>
      <c r="P118" s="15">
        <f t="shared" si="15"/>
        <v>21</v>
      </c>
      <c r="Q118" s="88">
        <f>H118*L118</f>
        <v>38342025.302869134</v>
      </c>
      <c r="R118" s="89">
        <f>H118*M118</f>
        <v>96974786.11999999</v>
      </c>
      <c r="S118" s="89">
        <f>H118*N118</f>
        <v>75055362.805262417</v>
      </c>
      <c r="T118" s="89">
        <f>H118*O118</f>
        <v>20494321.489321202</v>
      </c>
      <c r="U118" s="90">
        <f>H118*P118</f>
        <v>1425101.825416375</v>
      </c>
    </row>
    <row r="119" spans="1:21" s="92" customFormat="1" x14ac:dyDescent="0.25">
      <c r="A119" s="68" t="s">
        <v>605</v>
      </c>
      <c r="B119" s="68"/>
      <c r="C119" s="68"/>
      <c r="G119" s="93">
        <f>H118*J119</f>
        <v>67726267.703121051</v>
      </c>
      <c r="H119" s="94"/>
      <c r="I119" s="94"/>
      <c r="J119" s="95">
        <f>J70+J73+J79+J80+J83+J86+J87+J90+J92+J94+J97+J103+J106+J109+J112+J111+J114</f>
        <v>998</v>
      </c>
      <c r="K119" s="95">
        <f t="shared" ref="K119:P119" si="16">K70+K73+K79+K80+K83+K86+K87+K90+K92+K94+K97+K103+K106+K109+K112+K111+K114</f>
        <v>1396</v>
      </c>
      <c r="L119" s="95">
        <f t="shared" si="16"/>
        <v>398</v>
      </c>
      <c r="M119" s="95">
        <f t="shared" si="16"/>
        <v>1236</v>
      </c>
      <c r="N119" s="95">
        <f t="shared" si="16"/>
        <v>959</v>
      </c>
      <c r="O119" s="95">
        <f t="shared" si="16"/>
        <v>273</v>
      </c>
      <c r="P119" s="96">
        <f t="shared" si="16"/>
        <v>4</v>
      </c>
      <c r="Q119" s="97">
        <f>H118*L119</f>
        <v>27009072.691224631</v>
      </c>
      <c r="R119" s="98">
        <f>H118*M119</f>
        <v>83877421.724506646</v>
      </c>
      <c r="S119" s="98">
        <f>H118*N119</f>
        <v>65079650.027347788</v>
      </c>
      <c r="T119" s="98">
        <f>H118*O119</f>
        <v>18526323.730412874</v>
      </c>
      <c r="U119" s="99">
        <f>H118*P119</f>
        <v>271447.96674597618</v>
      </c>
    </row>
    <row r="120" spans="1:21" s="92" customFormat="1" x14ac:dyDescent="0.25">
      <c r="A120" s="68" t="s">
        <v>606</v>
      </c>
      <c r="B120" s="68"/>
      <c r="C120" s="68"/>
      <c r="G120" s="93">
        <f>H118*J120</f>
        <v>610757.92517844646</v>
      </c>
      <c r="H120" s="94"/>
      <c r="I120" s="94"/>
      <c r="J120" s="95">
        <f>J74+J81+J84+J88+J91+J93+J95+J98+J104+J107+J110+J113+J115</f>
        <v>9</v>
      </c>
      <c r="K120" s="95">
        <f t="shared" ref="K120:P120" si="17">K74+K81+K84+K88+K91+K93+K95+K98+K104+K107+K110+K113+K115</f>
        <v>77</v>
      </c>
      <c r="L120" s="95">
        <f t="shared" si="17"/>
        <v>68</v>
      </c>
      <c r="M120" s="95">
        <f t="shared" si="17"/>
        <v>75</v>
      </c>
      <c r="N120" s="95">
        <f t="shared" si="17"/>
        <v>56</v>
      </c>
      <c r="O120" s="95">
        <f t="shared" si="17"/>
        <v>19</v>
      </c>
      <c r="P120" s="96">
        <f t="shared" si="17"/>
        <v>0</v>
      </c>
      <c r="Q120" s="97">
        <f>H118*L120</f>
        <v>4614615.4346815953</v>
      </c>
      <c r="R120" s="98">
        <f>H118*M120</f>
        <v>5089649.376487053</v>
      </c>
      <c r="S120" s="98">
        <f>H118*N120</f>
        <v>3800271.5344436667</v>
      </c>
      <c r="T120" s="98">
        <f>H118*O120</f>
        <v>1289377.8420433868</v>
      </c>
      <c r="U120" s="99">
        <f>H118*P120</f>
        <v>0</v>
      </c>
    </row>
    <row r="121" spans="1:21" s="92" customFormat="1" x14ac:dyDescent="0.25">
      <c r="A121" s="68" t="s">
        <v>607</v>
      </c>
      <c r="B121" s="68"/>
      <c r="C121" s="68"/>
      <c r="G121" s="93">
        <f>H118*J121</f>
        <v>950067.88361091667</v>
      </c>
      <c r="H121" s="94"/>
      <c r="I121" s="94"/>
      <c r="J121" s="95">
        <f>J77+J82+J85+J89+J96+J101+J102+J108+J116</f>
        <v>14</v>
      </c>
      <c r="K121" s="95">
        <f t="shared" ref="K121:P121" si="18">K77+K82+K85+K89+K96+K101+K102+K108+K116</f>
        <v>111</v>
      </c>
      <c r="L121" s="95">
        <f t="shared" si="18"/>
        <v>97</v>
      </c>
      <c r="M121" s="95">
        <f t="shared" si="18"/>
        <v>111</v>
      </c>
      <c r="N121" s="95">
        <f t="shared" si="18"/>
        <v>86</v>
      </c>
      <c r="O121" s="95">
        <f t="shared" si="18"/>
        <v>10</v>
      </c>
      <c r="P121" s="96">
        <f t="shared" si="18"/>
        <v>15</v>
      </c>
      <c r="Q121" s="97">
        <f>H118*L121</f>
        <v>6582613.193589922</v>
      </c>
      <c r="R121" s="98">
        <f>H118*M121</f>
        <v>7532681.0772008393</v>
      </c>
      <c r="S121" s="98">
        <f>H118*N121</f>
        <v>5836131.285038488</v>
      </c>
      <c r="T121" s="98">
        <f>H118*O121</f>
        <v>678619.91686494043</v>
      </c>
      <c r="U121" s="99">
        <f>H118*P121</f>
        <v>1017929.8752974106</v>
      </c>
    </row>
    <row r="122" spans="1:21" s="92" customFormat="1" ht="15.75" thickBot="1" x14ac:dyDescent="0.3">
      <c r="A122" s="68" t="s">
        <v>608</v>
      </c>
      <c r="B122" s="68"/>
      <c r="C122" s="68"/>
      <c r="G122" s="93">
        <f>H118*J122</f>
        <v>339309.95843247022</v>
      </c>
      <c r="H122" s="94"/>
      <c r="I122" s="94"/>
      <c r="J122" s="95">
        <f>J72+J75+J76+J78+J99+J100+J117</f>
        <v>5</v>
      </c>
      <c r="K122" s="95">
        <f t="shared" ref="K122:P122" si="19">K72+K75+K76+K78+K99+K100+K117</f>
        <v>7</v>
      </c>
      <c r="L122" s="95">
        <f t="shared" si="19"/>
        <v>2</v>
      </c>
      <c r="M122" s="95">
        <f t="shared" si="19"/>
        <v>7</v>
      </c>
      <c r="N122" s="95">
        <f t="shared" si="19"/>
        <v>5</v>
      </c>
      <c r="O122" s="95">
        <f t="shared" si="19"/>
        <v>0</v>
      </c>
      <c r="P122" s="96">
        <f t="shared" si="19"/>
        <v>2</v>
      </c>
      <c r="Q122" s="97">
        <f>H118*L122</f>
        <v>135723.98337298809</v>
      </c>
      <c r="R122" s="98">
        <f>H118*M122</f>
        <v>475033.94180545834</v>
      </c>
      <c r="S122" s="98">
        <f>H118*N122</f>
        <v>339309.95843247022</v>
      </c>
      <c r="T122" s="98">
        <f>H118*O122</f>
        <v>0</v>
      </c>
      <c r="U122" s="99">
        <f>H118*P122</f>
        <v>135723.98337298809</v>
      </c>
    </row>
    <row r="123" spans="1:21" s="100" customFormat="1" x14ac:dyDescent="0.25">
      <c r="A123" s="16" t="s">
        <v>612</v>
      </c>
      <c r="B123" s="16"/>
      <c r="C123" s="16"/>
      <c r="G123" s="101">
        <f>G79+G80+G83+G87+G90+G97+G100+G101+G106+G109+G112+G117</f>
        <v>52354570.050000004</v>
      </c>
      <c r="H123" s="101">
        <f>G123/M123</f>
        <v>67467.229445876292</v>
      </c>
      <c r="I123" s="101"/>
      <c r="J123" s="102">
        <f>J124+J125+J126+J127</f>
        <v>708</v>
      </c>
      <c r="K123" s="102">
        <f t="shared" ref="K123:P123" si="20">K124+K125+K126+K127</f>
        <v>938</v>
      </c>
      <c r="L123" s="102">
        <f t="shared" si="20"/>
        <v>230</v>
      </c>
      <c r="M123" s="102">
        <f t="shared" si="20"/>
        <v>776</v>
      </c>
      <c r="N123" s="102">
        <f t="shared" si="20"/>
        <v>517</v>
      </c>
      <c r="O123" s="102">
        <f t="shared" si="20"/>
        <v>254</v>
      </c>
      <c r="P123" s="103">
        <f t="shared" si="20"/>
        <v>5</v>
      </c>
      <c r="Q123" s="88">
        <f>H123*L123</f>
        <v>15517462.772551548</v>
      </c>
      <c r="R123" s="104">
        <f>H123*M123</f>
        <v>52354570.050000004</v>
      </c>
      <c r="S123" s="104">
        <f>H123*N123</f>
        <v>34880557.623518042</v>
      </c>
      <c r="T123" s="104">
        <f>H123*O123</f>
        <v>17136676.279252578</v>
      </c>
      <c r="U123" s="105">
        <f>H123*P123</f>
        <v>337336.14722938149</v>
      </c>
    </row>
    <row r="124" spans="1:21" s="106" customFormat="1" x14ac:dyDescent="0.25">
      <c r="A124" s="70" t="s">
        <v>605</v>
      </c>
      <c r="B124" s="70"/>
      <c r="C124" s="70"/>
      <c r="G124" s="85">
        <f>H123*J124</f>
        <v>46012650.482087635</v>
      </c>
      <c r="H124" s="107"/>
      <c r="I124" s="107"/>
      <c r="J124" s="108">
        <f>J79+J80+J83+J87+J90+J97+J106+J109+J112</f>
        <v>682</v>
      </c>
      <c r="K124" s="108">
        <f t="shared" ref="K124:P124" si="21">K79+K80+K83+K87+K90+K97+K106+K109+K112</f>
        <v>834</v>
      </c>
      <c r="L124" s="108">
        <f t="shared" si="21"/>
        <v>152</v>
      </c>
      <c r="M124" s="108">
        <f t="shared" si="21"/>
        <v>674</v>
      </c>
      <c r="N124" s="108">
        <f t="shared" si="21"/>
        <v>445</v>
      </c>
      <c r="O124" s="108">
        <f t="shared" si="21"/>
        <v>225</v>
      </c>
      <c r="P124" s="109">
        <f t="shared" si="21"/>
        <v>4</v>
      </c>
      <c r="Q124" s="97">
        <f>H123*L124</f>
        <v>10255018.875773197</v>
      </c>
      <c r="R124" s="110">
        <f>H123*M124</f>
        <v>45472912.646520622</v>
      </c>
      <c r="S124" s="110">
        <f>H123*N124</f>
        <v>30022917.103414949</v>
      </c>
      <c r="T124" s="110">
        <f>H123*O124</f>
        <v>15180126.625322165</v>
      </c>
      <c r="U124" s="111">
        <f>H123*P124</f>
        <v>269868.91778350517</v>
      </c>
    </row>
    <row r="125" spans="1:21" s="106" customFormat="1" x14ac:dyDescent="0.25">
      <c r="A125" s="70" t="s">
        <v>606</v>
      </c>
      <c r="B125" s="70"/>
      <c r="C125" s="70"/>
      <c r="G125" s="85">
        <f>H123*J125</f>
        <v>607205.06501288665</v>
      </c>
      <c r="H125" s="107"/>
      <c r="I125" s="107"/>
      <c r="J125" s="108">
        <f>J81+J84+J88+J91+J98+J107+J113</f>
        <v>9</v>
      </c>
      <c r="K125" s="108">
        <f t="shared" ref="K125:P125" si="22">K81+K84+K88+K91+K98+K107+K113</f>
        <v>44</v>
      </c>
      <c r="L125" s="108">
        <f t="shared" si="22"/>
        <v>35</v>
      </c>
      <c r="M125" s="108">
        <f t="shared" si="22"/>
        <v>42</v>
      </c>
      <c r="N125" s="108">
        <f t="shared" si="22"/>
        <v>23</v>
      </c>
      <c r="O125" s="108">
        <f t="shared" si="22"/>
        <v>19</v>
      </c>
      <c r="P125" s="109">
        <f t="shared" si="22"/>
        <v>0</v>
      </c>
      <c r="Q125" s="97">
        <f>H123*L125</f>
        <v>2361353.0306056701</v>
      </c>
      <c r="R125" s="110">
        <f>H123*M125</f>
        <v>2833623.6367268041</v>
      </c>
      <c r="S125" s="110">
        <f>H123*N125</f>
        <v>1551746.2772551547</v>
      </c>
      <c r="T125" s="110">
        <f>H123*O125</f>
        <v>1281877.3594716496</v>
      </c>
      <c r="U125" s="111">
        <f>H123*P125</f>
        <v>0</v>
      </c>
    </row>
    <row r="126" spans="1:21" s="106" customFormat="1" x14ac:dyDescent="0.25">
      <c r="A126" s="70" t="s">
        <v>607</v>
      </c>
      <c r="B126" s="70"/>
      <c r="C126" s="70"/>
      <c r="G126" s="85">
        <f>H123*J126</f>
        <v>944541.21224226803</v>
      </c>
      <c r="H126" s="107"/>
      <c r="I126" s="107"/>
      <c r="J126" s="108">
        <f>J82+J85+J89+J101+J108</f>
        <v>14</v>
      </c>
      <c r="K126" s="108">
        <f t="shared" ref="K126:P126" si="23">K82+K85+K89+K101+K108</f>
        <v>57</v>
      </c>
      <c r="L126" s="108">
        <f t="shared" si="23"/>
        <v>43</v>
      </c>
      <c r="M126" s="108">
        <f t="shared" si="23"/>
        <v>57</v>
      </c>
      <c r="N126" s="108">
        <f t="shared" si="23"/>
        <v>47</v>
      </c>
      <c r="O126" s="108">
        <f t="shared" si="23"/>
        <v>10</v>
      </c>
      <c r="P126" s="109">
        <f t="shared" si="23"/>
        <v>0</v>
      </c>
      <c r="Q126" s="97">
        <f>H123*L126</f>
        <v>2901090.8661726806</v>
      </c>
      <c r="R126" s="110">
        <f>H123*M126</f>
        <v>3845632.0784149487</v>
      </c>
      <c r="S126" s="110">
        <f>H123*N126</f>
        <v>3170959.7839561859</v>
      </c>
      <c r="T126" s="110">
        <f>H123*O126</f>
        <v>674672.29445876298</v>
      </c>
      <c r="U126" s="111">
        <f>H123*P126</f>
        <v>0</v>
      </c>
    </row>
    <row r="127" spans="1:21" s="106" customFormat="1" ht="15.75" thickBot="1" x14ac:dyDescent="0.3">
      <c r="A127" s="70" t="s">
        <v>608</v>
      </c>
      <c r="B127" s="70"/>
      <c r="C127" s="70"/>
      <c r="G127" s="85">
        <f>H123*J127</f>
        <v>202401.68833762888</v>
      </c>
      <c r="H127" s="107"/>
      <c r="I127" s="107"/>
      <c r="J127" s="108">
        <f>J99+J100+J117</f>
        <v>3</v>
      </c>
      <c r="K127" s="108">
        <f t="shared" ref="K127:P127" si="24">K99+K100+K117</f>
        <v>3</v>
      </c>
      <c r="L127" s="108">
        <f t="shared" si="24"/>
        <v>0</v>
      </c>
      <c r="M127" s="108">
        <f t="shared" si="24"/>
        <v>3</v>
      </c>
      <c r="N127" s="108">
        <f t="shared" si="24"/>
        <v>2</v>
      </c>
      <c r="O127" s="108">
        <f t="shared" si="24"/>
        <v>0</v>
      </c>
      <c r="P127" s="109">
        <f t="shared" si="24"/>
        <v>1</v>
      </c>
      <c r="Q127" s="97">
        <f>H123*L127</f>
        <v>0</v>
      </c>
      <c r="R127" s="110">
        <f>H123*M127</f>
        <v>202401.68833762888</v>
      </c>
      <c r="S127" s="110">
        <f>H123*N127</f>
        <v>134934.45889175258</v>
      </c>
      <c r="T127" s="110">
        <f>H123*O127</f>
        <v>0</v>
      </c>
      <c r="U127" s="111">
        <f>H123*P127</f>
        <v>67467.229445876292</v>
      </c>
    </row>
    <row r="128" spans="1:21" s="112" customFormat="1" x14ac:dyDescent="0.25">
      <c r="A128" s="17" t="s">
        <v>613</v>
      </c>
      <c r="B128" s="17"/>
      <c r="C128" s="17"/>
      <c r="G128" s="113">
        <f>G118-G123</f>
        <v>44620216.069999985</v>
      </c>
      <c r="H128" s="113">
        <f>G128/M128</f>
        <v>68331.111898928008</v>
      </c>
      <c r="I128" s="113"/>
      <c r="J128" s="114">
        <f>J129+J130+J131+J132</f>
        <v>318</v>
      </c>
      <c r="K128" s="114">
        <f t="shared" ref="K128:P128" si="25">K129+K130+K131+K132</f>
        <v>653</v>
      </c>
      <c r="L128" s="114">
        <f t="shared" si="25"/>
        <v>335</v>
      </c>
      <c r="M128" s="114">
        <f t="shared" si="25"/>
        <v>653</v>
      </c>
      <c r="N128" s="114">
        <f t="shared" si="25"/>
        <v>589</v>
      </c>
      <c r="O128" s="114">
        <f t="shared" si="25"/>
        <v>48</v>
      </c>
      <c r="P128" s="115">
        <f t="shared" si="25"/>
        <v>16</v>
      </c>
      <c r="Q128" s="88">
        <f>H128*L128</f>
        <v>22890922.486140881</v>
      </c>
      <c r="R128" s="116">
        <f>H128*M128</f>
        <v>44620216.069999985</v>
      </c>
      <c r="S128" s="116">
        <f>H128*N128</f>
        <v>40247024.908468597</v>
      </c>
      <c r="T128" s="116">
        <f>H128*O128</f>
        <v>3279893.3711485444</v>
      </c>
      <c r="U128" s="117">
        <f>H128*P128</f>
        <v>1093297.7903828481</v>
      </c>
    </row>
    <row r="129" spans="1:21" s="118" customFormat="1" x14ac:dyDescent="0.25">
      <c r="A129" s="69" t="s">
        <v>605</v>
      </c>
      <c r="B129" s="69"/>
      <c r="C129" s="69"/>
      <c r="G129" s="119">
        <f>H128*J129</f>
        <v>21592631.360061251</v>
      </c>
      <c r="H129" s="120"/>
      <c r="I129" s="120"/>
      <c r="J129" s="121">
        <f>J119-J124</f>
        <v>316</v>
      </c>
      <c r="K129" s="121">
        <f t="shared" ref="K129:P129" si="26">K119-K124</f>
        <v>562</v>
      </c>
      <c r="L129" s="121">
        <f t="shared" si="26"/>
        <v>246</v>
      </c>
      <c r="M129" s="121">
        <f t="shared" si="26"/>
        <v>562</v>
      </c>
      <c r="N129" s="121">
        <f t="shared" si="26"/>
        <v>514</v>
      </c>
      <c r="O129" s="121">
        <f t="shared" si="26"/>
        <v>48</v>
      </c>
      <c r="P129" s="122">
        <f t="shared" si="26"/>
        <v>0</v>
      </c>
      <c r="Q129" s="97">
        <f>H128*L129</f>
        <v>16809453.527136289</v>
      </c>
      <c r="R129" s="123">
        <f>H128*M129</f>
        <v>38402084.887197539</v>
      </c>
      <c r="S129" s="123">
        <f>H128*N129</f>
        <v>35122191.516048998</v>
      </c>
      <c r="T129" s="123">
        <f>H128*O129</f>
        <v>3279893.3711485444</v>
      </c>
      <c r="U129" s="124">
        <f>H128*P129</f>
        <v>0</v>
      </c>
    </row>
    <row r="130" spans="1:21" s="118" customFormat="1" x14ac:dyDescent="0.25">
      <c r="A130" s="69" t="s">
        <v>606</v>
      </c>
      <c r="B130" s="69"/>
      <c r="C130" s="69"/>
      <c r="G130" s="119">
        <f>H128*J130</f>
        <v>0</v>
      </c>
      <c r="H130" s="120"/>
      <c r="I130" s="120"/>
      <c r="J130" s="121">
        <f t="shared" ref="J130:P132" si="27">J120-J125</f>
        <v>0</v>
      </c>
      <c r="K130" s="121">
        <f t="shared" si="27"/>
        <v>33</v>
      </c>
      <c r="L130" s="121">
        <f t="shared" si="27"/>
        <v>33</v>
      </c>
      <c r="M130" s="121">
        <f t="shared" si="27"/>
        <v>33</v>
      </c>
      <c r="N130" s="121">
        <f t="shared" si="27"/>
        <v>33</v>
      </c>
      <c r="O130" s="121">
        <f t="shared" si="27"/>
        <v>0</v>
      </c>
      <c r="P130" s="122">
        <f t="shared" si="27"/>
        <v>0</v>
      </c>
      <c r="Q130" s="97">
        <f>H128*L130</f>
        <v>2254926.6926646242</v>
      </c>
      <c r="R130" s="123">
        <f>H128*M130</f>
        <v>2254926.6926646242</v>
      </c>
      <c r="S130" s="123">
        <f>H128*N130</f>
        <v>2254926.6926646242</v>
      </c>
      <c r="T130" s="123">
        <f>H128*O130</f>
        <v>0</v>
      </c>
      <c r="U130" s="124">
        <f>H128*P130</f>
        <v>0</v>
      </c>
    </row>
    <row r="131" spans="1:21" s="118" customFormat="1" x14ac:dyDescent="0.25">
      <c r="A131" s="69" t="s">
        <v>607</v>
      </c>
      <c r="B131" s="69"/>
      <c r="C131" s="69"/>
      <c r="G131" s="119">
        <f>H128*J131</f>
        <v>0</v>
      </c>
      <c r="H131" s="120"/>
      <c r="I131" s="120"/>
      <c r="J131" s="121">
        <f t="shared" si="27"/>
        <v>0</v>
      </c>
      <c r="K131" s="121">
        <f t="shared" si="27"/>
        <v>54</v>
      </c>
      <c r="L131" s="121">
        <f t="shared" si="27"/>
        <v>54</v>
      </c>
      <c r="M131" s="121">
        <f t="shared" si="27"/>
        <v>54</v>
      </c>
      <c r="N131" s="121">
        <f t="shared" si="27"/>
        <v>39</v>
      </c>
      <c r="O131" s="121">
        <f t="shared" si="27"/>
        <v>0</v>
      </c>
      <c r="P131" s="122">
        <f t="shared" si="27"/>
        <v>15</v>
      </c>
      <c r="Q131" s="97">
        <f>H128*L131</f>
        <v>3689880.0425421125</v>
      </c>
      <c r="R131" s="123">
        <f>H128*M131</f>
        <v>3689880.0425421125</v>
      </c>
      <c r="S131" s="123">
        <f>H128*N131</f>
        <v>2664913.3640581924</v>
      </c>
      <c r="T131" s="123">
        <f>H128*O131</f>
        <v>0</v>
      </c>
      <c r="U131" s="124">
        <f>H128*P131</f>
        <v>1024966.6784839202</v>
      </c>
    </row>
    <row r="132" spans="1:21" s="118" customFormat="1" ht="15.75" thickBot="1" x14ac:dyDescent="0.3">
      <c r="A132" s="69" t="s">
        <v>608</v>
      </c>
      <c r="B132" s="69"/>
      <c r="C132" s="69"/>
      <c r="G132" s="119">
        <f>H128*J132</f>
        <v>136662.22379785602</v>
      </c>
      <c r="H132" s="120"/>
      <c r="I132" s="120"/>
      <c r="J132" s="121">
        <f t="shared" si="27"/>
        <v>2</v>
      </c>
      <c r="K132" s="121">
        <f t="shared" si="27"/>
        <v>4</v>
      </c>
      <c r="L132" s="121">
        <f t="shared" si="27"/>
        <v>2</v>
      </c>
      <c r="M132" s="121">
        <f t="shared" si="27"/>
        <v>4</v>
      </c>
      <c r="N132" s="121">
        <f t="shared" si="27"/>
        <v>3</v>
      </c>
      <c r="O132" s="121">
        <f t="shared" si="27"/>
        <v>0</v>
      </c>
      <c r="P132" s="122">
        <f t="shared" si="27"/>
        <v>1</v>
      </c>
      <c r="Q132" s="97">
        <f>H128*L132</f>
        <v>136662.22379785602</v>
      </c>
      <c r="R132" s="123">
        <f>H128*M132</f>
        <v>273324.44759571203</v>
      </c>
      <c r="S132" s="123">
        <f>H128*N132</f>
        <v>204993.33569678402</v>
      </c>
      <c r="T132" s="123">
        <f>H128*O132</f>
        <v>0</v>
      </c>
      <c r="U132" s="124">
        <f>H128*P132</f>
        <v>68331.111898928008</v>
      </c>
    </row>
    <row r="133" spans="1:21" ht="30.75" thickBot="1" x14ac:dyDescent="0.3">
      <c r="A133" s="7" t="s">
        <v>261</v>
      </c>
      <c r="L133" s="10">
        <f t="shared" si="13"/>
        <v>0</v>
      </c>
      <c r="M133" s="10">
        <f t="shared" si="14"/>
        <v>0</v>
      </c>
    </row>
    <row r="134" spans="1:21" ht="105.75" thickBot="1" x14ac:dyDescent="0.3">
      <c r="A134" s="8" t="s">
        <v>262</v>
      </c>
      <c r="B134" s="8" t="s">
        <v>263</v>
      </c>
      <c r="C134" s="8" t="s">
        <v>264</v>
      </c>
      <c r="D134" s="8" t="s">
        <v>265</v>
      </c>
      <c r="E134" s="8" t="s">
        <v>266</v>
      </c>
      <c r="F134" s="8" t="s">
        <v>267</v>
      </c>
      <c r="G134" s="9">
        <v>5988747.5300000003</v>
      </c>
      <c r="H134" s="9" t="s">
        <v>20</v>
      </c>
      <c r="I134" s="9" t="s">
        <v>21</v>
      </c>
      <c r="J134" s="10">
        <v>40</v>
      </c>
      <c r="K134" s="10">
        <v>109</v>
      </c>
      <c r="L134" s="10">
        <f t="shared" si="13"/>
        <v>69</v>
      </c>
      <c r="M134" s="10">
        <f t="shared" si="14"/>
        <v>109</v>
      </c>
      <c r="N134" s="10">
        <v>0</v>
      </c>
      <c r="O134" s="10">
        <v>69</v>
      </c>
      <c r="P134" s="9">
        <v>40</v>
      </c>
    </row>
    <row r="135" spans="1:21" ht="30.75" thickBot="1" x14ac:dyDescent="0.3">
      <c r="A135" s="8"/>
      <c r="B135" s="8"/>
      <c r="C135" s="8"/>
      <c r="D135" s="8"/>
      <c r="E135" s="8"/>
      <c r="F135" s="8"/>
      <c r="G135" s="9"/>
      <c r="H135" s="9" t="s">
        <v>22</v>
      </c>
      <c r="I135" s="9" t="s">
        <v>21</v>
      </c>
      <c r="J135" s="10">
        <v>0</v>
      </c>
      <c r="K135" s="10">
        <v>1</v>
      </c>
      <c r="L135" s="10">
        <f t="shared" si="13"/>
        <v>1</v>
      </c>
      <c r="M135" s="10">
        <f t="shared" si="14"/>
        <v>1</v>
      </c>
      <c r="N135" s="10">
        <v>0</v>
      </c>
      <c r="O135" s="10">
        <v>1</v>
      </c>
      <c r="P135" s="9">
        <v>0</v>
      </c>
    </row>
    <row r="136" spans="1:21" ht="45.75" thickBot="1" x14ac:dyDescent="0.3">
      <c r="A136" s="8" t="s">
        <v>268</v>
      </c>
      <c r="B136" s="8" t="s">
        <v>269</v>
      </c>
      <c r="C136" s="8" t="s">
        <v>270</v>
      </c>
      <c r="D136" s="8" t="s">
        <v>271</v>
      </c>
      <c r="E136" s="8" t="s">
        <v>272</v>
      </c>
      <c r="F136" s="8" t="s">
        <v>273</v>
      </c>
      <c r="G136" s="9">
        <v>3002926.7</v>
      </c>
      <c r="H136" s="9" t="s">
        <v>20</v>
      </c>
      <c r="I136" s="9" t="s">
        <v>21</v>
      </c>
      <c r="J136" s="10">
        <v>105</v>
      </c>
      <c r="K136" s="10">
        <v>150</v>
      </c>
      <c r="L136" s="10">
        <f t="shared" si="13"/>
        <v>45</v>
      </c>
      <c r="M136" s="10">
        <f t="shared" si="14"/>
        <v>45</v>
      </c>
      <c r="N136" s="10">
        <v>45</v>
      </c>
      <c r="O136" s="10">
        <v>0</v>
      </c>
      <c r="P136" s="9">
        <v>0</v>
      </c>
    </row>
    <row r="137" spans="1:21" ht="30.75" thickBot="1" x14ac:dyDescent="0.3">
      <c r="A137" s="8"/>
      <c r="B137" s="8"/>
      <c r="C137" s="8"/>
      <c r="D137" s="8"/>
      <c r="E137" s="8"/>
      <c r="F137" s="8"/>
      <c r="G137" s="9"/>
      <c r="H137" s="9" t="s">
        <v>22</v>
      </c>
      <c r="I137" s="9" t="s">
        <v>21</v>
      </c>
      <c r="J137" s="10">
        <v>3</v>
      </c>
      <c r="K137" s="10">
        <v>5</v>
      </c>
      <c r="L137" s="10">
        <f t="shared" si="13"/>
        <v>2</v>
      </c>
      <c r="M137" s="10">
        <f t="shared" si="14"/>
        <v>0</v>
      </c>
      <c r="N137" s="10">
        <v>0</v>
      </c>
      <c r="O137" s="10">
        <v>0</v>
      </c>
      <c r="P137" s="9">
        <v>0</v>
      </c>
    </row>
    <row r="138" spans="1:21" ht="45.75" thickBot="1" x14ac:dyDescent="0.3">
      <c r="A138" s="8"/>
      <c r="B138" s="8"/>
      <c r="C138" s="8"/>
      <c r="D138" s="8"/>
      <c r="E138" s="8"/>
      <c r="F138" s="8"/>
      <c r="G138" s="9"/>
      <c r="H138" s="9" t="s">
        <v>23</v>
      </c>
      <c r="I138" s="9" t="s">
        <v>21</v>
      </c>
      <c r="J138" s="10">
        <v>15</v>
      </c>
      <c r="K138" s="10">
        <v>15</v>
      </c>
      <c r="L138" s="10">
        <f t="shared" si="13"/>
        <v>0</v>
      </c>
      <c r="M138" s="10">
        <f t="shared" si="14"/>
        <v>0</v>
      </c>
      <c r="N138" s="10">
        <v>0</v>
      </c>
      <c r="O138" s="10">
        <v>0</v>
      </c>
      <c r="P138" s="9">
        <v>0</v>
      </c>
    </row>
    <row r="139" spans="1:21" ht="15.75" thickBot="1" x14ac:dyDescent="0.3">
      <c r="A139" s="8"/>
      <c r="B139" s="8"/>
      <c r="C139" s="8"/>
      <c r="D139" s="8"/>
      <c r="E139" s="8"/>
      <c r="F139" s="8"/>
      <c r="G139" s="9"/>
      <c r="H139" s="9" t="s">
        <v>78</v>
      </c>
      <c r="I139" s="9" t="s">
        <v>45</v>
      </c>
      <c r="J139" s="10">
        <v>24</v>
      </c>
      <c r="K139" s="10">
        <v>24</v>
      </c>
      <c r="L139" s="10">
        <f t="shared" si="13"/>
        <v>0</v>
      </c>
      <c r="M139" s="10">
        <f t="shared" si="14"/>
        <v>0</v>
      </c>
      <c r="N139" s="10">
        <v>0</v>
      </c>
      <c r="O139" s="10">
        <v>0</v>
      </c>
      <c r="P139" s="9">
        <v>0</v>
      </c>
    </row>
    <row r="140" spans="1:21" ht="75.75" thickBot="1" x14ac:dyDescent="0.3">
      <c r="A140" s="8" t="s">
        <v>274</v>
      </c>
      <c r="B140" s="8" t="s">
        <v>269</v>
      </c>
      <c r="C140" s="8" t="s">
        <v>275</v>
      </c>
      <c r="D140" s="8" t="s">
        <v>271</v>
      </c>
      <c r="E140" s="8" t="s">
        <v>276</v>
      </c>
      <c r="F140" s="8" t="s">
        <v>277</v>
      </c>
      <c r="G140" s="9">
        <v>595512.03</v>
      </c>
      <c r="H140" s="9" t="s">
        <v>44</v>
      </c>
      <c r="I140" s="9" t="s">
        <v>45</v>
      </c>
      <c r="J140" s="10">
        <v>0</v>
      </c>
      <c r="K140" s="10">
        <v>1</v>
      </c>
      <c r="L140" s="10">
        <f t="shared" si="13"/>
        <v>1</v>
      </c>
      <c r="M140" s="10">
        <f t="shared" si="14"/>
        <v>1</v>
      </c>
      <c r="N140" s="10">
        <v>1</v>
      </c>
      <c r="O140" s="10">
        <v>0</v>
      </c>
      <c r="P140" s="9">
        <v>0</v>
      </c>
    </row>
    <row r="141" spans="1:21" ht="60.75" thickBot="1" x14ac:dyDescent="0.3">
      <c r="A141" s="8" t="s">
        <v>274</v>
      </c>
      <c r="B141" s="8" t="s">
        <v>269</v>
      </c>
      <c r="C141" s="8" t="s">
        <v>278</v>
      </c>
      <c r="D141" s="8" t="s">
        <v>271</v>
      </c>
      <c r="E141" s="8" t="s">
        <v>279</v>
      </c>
      <c r="F141" s="8" t="s">
        <v>280</v>
      </c>
      <c r="G141" s="9">
        <v>6915677.3700000001</v>
      </c>
      <c r="H141" s="9" t="s">
        <v>20</v>
      </c>
      <c r="I141" s="9" t="s">
        <v>21</v>
      </c>
      <c r="J141" s="10">
        <v>99</v>
      </c>
      <c r="K141" s="10">
        <v>108</v>
      </c>
      <c r="L141" s="10">
        <f t="shared" si="13"/>
        <v>9</v>
      </c>
      <c r="M141" s="10">
        <f t="shared" si="14"/>
        <v>108</v>
      </c>
      <c r="N141" s="10">
        <v>0</v>
      </c>
      <c r="O141" s="10">
        <v>44</v>
      </c>
      <c r="P141" s="9">
        <v>64</v>
      </c>
    </row>
    <row r="142" spans="1:21" ht="30.75" thickBot="1" x14ac:dyDescent="0.3">
      <c r="A142" s="8"/>
      <c r="B142" s="8"/>
      <c r="C142" s="8"/>
      <c r="D142" s="8"/>
      <c r="E142" s="8"/>
      <c r="F142" s="8"/>
      <c r="G142" s="9"/>
      <c r="H142" s="9" t="s">
        <v>22</v>
      </c>
      <c r="I142" s="9" t="s">
        <v>21</v>
      </c>
      <c r="J142" s="10">
        <v>4</v>
      </c>
      <c r="K142" s="10">
        <v>4</v>
      </c>
      <c r="L142" s="10">
        <f t="shared" si="13"/>
        <v>0</v>
      </c>
      <c r="M142" s="10">
        <f t="shared" si="14"/>
        <v>4</v>
      </c>
      <c r="N142" s="10">
        <v>0</v>
      </c>
      <c r="O142" s="10">
        <v>4</v>
      </c>
      <c r="P142" s="9">
        <v>0</v>
      </c>
    </row>
    <row r="143" spans="1:21" ht="60.75" thickBot="1" x14ac:dyDescent="0.3">
      <c r="A143" s="8" t="s">
        <v>274</v>
      </c>
      <c r="B143" s="8" t="s">
        <v>269</v>
      </c>
      <c r="C143" s="8" t="s">
        <v>281</v>
      </c>
      <c r="D143" s="8" t="s">
        <v>282</v>
      </c>
      <c r="E143" s="8" t="s">
        <v>283</v>
      </c>
      <c r="F143" s="8" t="s">
        <v>284</v>
      </c>
      <c r="G143" s="9">
        <v>3529296.81</v>
      </c>
      <c r="H143" s="9" t="s">
        <v>20</v>
      </c>
      <c r="I143" s="9" t="s">
        <v>21</v>
      </c>
      <c r="J143" s="10">
        <v>120</v>
      </c>
      <c r="K143" s="10">
        <v>63</v>
      </c>
      <c r="L143" s="10">
        <f t="shared" si="13"/>
        <v>-57</v>
      </c>
      <c r="M143" s="10">
        <f t="shared" si="14"/>
        <v>63</v>
      </c>
      <c r="N143" s="10">
        <v>0</v>
      </c>
      <c r="O143" s="10">
        <v>0</v>
      </c>
      <c r="P143" s="9">
        <v>63</v>
      </c>
    </row>
    <row r="144" spans="1:21" ht="30.75" thickBot="1" x14ac:dyDescent="0.3">
      <c r="A144" s="8"/>
      <c r="B144" s="8"/>
      <c r="C144" s="8"/>
      <c r="D144" s="8"/>
      <c r="E144" s="8"/>
      <c r="F144" s="8"/>
      <c r="G144" s="9"/>
      <c r="H144" s="9" t="s">
        <v>22</v>
      </c>
      <c r="I144" s="9" t="s">
        <v>21</v>
      </c>
      <c r="J144" s="10">
        <v>0</v>
      </c>
      <c r="K144" s="10">
        <v>0</v>
      </c>
      <c r="L144" s="10">
        <f t="shared" si="13"/>
        <v>0</v>
      </c>
      <c r="M144" s="10">
        <f t="shared" si="14"/>
        <v>1</v>
      </c>
      <c r="N144" s="10">
        <v>0</v>
      </c>
      <c r="O144" s="10">
        <v>0</v>
      </c>
      <c r="P144" s="9">
        <v>1</v>
      </c>
    </row>
    <row r="145" spans="1:21" s="86" customFormat="1" ht="60.75" thickBot="1" x14ac:dyDescent="0.3">
      <c r="A145" s="11" t="s">
        <v>285</v>
      </c>
      <c r="B145" s="11" t="s">
        <v>286</v>
      </c>
      <c r="C145" s="11" t="s">
        <v>287</v>
      </c>
      <c r="D145" s="11" t="s">
        <v>286</v>
      </c>
      <c r="E145" s="11" t="s">
        <v>288</v>
      </c>
      <c r="F145" s="11" t="s">
        <v>289</v>
      </c>
      <c r="G145" s="12">
        <v>4483937.9400000004</v>
      </c>
      <c r="H145" s="12" t="s">
        <v>20</v>
      </c>
      <c r="I145" s="12" t="s">
        <v>21</v>
      </c>
      <c r="J145" s="13">
        <v>63</v>
      </c>
      <c r="K145" s="13">
        <v>63</v>
      </c>
      <c r="L145" s="13">
        <f t="shared" si="13"/>
        <v>0</v>
      </c>
      <c r="M145" s="13">
        <f t="shared" si="14"/>
        <v>63</v>
      </c>
      <c r="N145" s="13">
        <v>63</v>
      </c>
      <c r="O145" s="13">
        <v>0</v>
      </c>
      <c r="P145" s="12">
        <v>0</v>
      </c>
      <c r="Q145" s="84"/>
      <c r="R145" s="85"/>
      <c r="S145" s="85"/>
      <c r="T145" s="85"/>
      <c r="U145" s="85"/>
    </row>
    <row r="146" spans="1:21" s="86" customFormat="1" ht="30.75" thickBot="1" x14ac:dyDescent="0.3">
      <c r="A146" s="11"/>
      <c r="B146" s="11"/>
      <c r="C146" s="11"/>
      <c r="D146" s="11"/>
      <c r="E146" s="11"/>
      <c r="F146" s="11"/>
      <c r="G146" s="12"/>
      <c r="H146" s="12" t="s">
        <v>22</v>
      </c>
      <c r="I146" s="12" t="s">
        <v>21</v>
      </c>
      <c r="J146" s="13">
        <v>0</v>
      </c>
      <c r="K146" s="13">
        <v>4</v>
      </c>
      <c r="L146" s="13">
        <f t="shared" si="13"/>
        <v>4</v>
      </c>
      <c r="M146" s="13">
        <f t="shared" si="14"/>
        <v>4</v>
      </c>
      <c r="N146" s="13">
        <v>4</v>
      </c>
      <c r="O146" s="13">
        <v>0</v>
      </c>
      <c r="P146" s="12">
        <v>0</v>
      </c>
      <c r="Q146" s="84"/>
      <c r="R146" s="85"/>
      <c r="S146" s="85"/>
      <c r="T146" s="85"/>
      <c r="U146" s="85"/>
    </row>
    <row r="147" spans="1:21" ht="105.75" thickBot="1" x14ac:dyDescent="0.3">
      <c r="A147" s="8" t="s">
        <v>290</v>
      </c>
      <c r="B147" s="8" t="s">
        <v>286</v>
      </c>
      <c r="C147" s="8" t="s">
        <v>291</v>
      </c>
      <c r="D147" s="8" t="s">
        <v>292</v>
      </c>
      <c r="E147" s="8" t="s">
        <v>293</v>
      </c>
      <c r="F147" s="8" t="s">
        <v>294</v>
      </c>
      <c r="G147" s="9">
        <v>2637516.48</v>
      </c>
      <c r="H147" s="9" t="s">
        <v>20</v>
      </c>
      <c r="I147" s="9" t="s">
        <v>21</v>
      </c>
      <c r="J147" s="10">
        <v>32</v>
      </c>
      <c r="K147" s="10">
        <v>32</v>
      </c>
      <c r="L147" s="10">
        <f t="shared" si="13"/>
        <v>0</v>
      </c>
      <c r="M147" s="10">
        <f t="shared" si="14"/>
        <v>32</v>
      </c>
      <c r="N147" s="10">
        <v>0</v>
      </c>
      <c r="O147" s="10">
        <v>22</v>
      </c>
      <c r="P147" s="9">
        <v>10</v>
      </c>
    </row>
    <row r="148" spans="1:21" ht="30.75" thickBot="1" x14ac:dyDescent="0.3">
      <c r="A148" s="8"/>
      <c r="B148" s="8"/>
      <c r="C148" s="8"/>
      <c r="D148" s="8"/>
      <c r="E148" s="8"/>
      <c r="F148" s="8"/>
      <c r="G148" s="9"/>
      <c r="H148" s="9" t="s">
        <v>22</v>
      </c>
      <c r="I148" s="9" t="s">
        <v>21</v>
      </c>
      <c r="J148" s="10">
        <v>0</v>
      </c>
      <c r="K148" s="10">
        <v>6</v>
      </c>
      <c r="L148" s="10">
        <f t="shared" si="13"/>
        <v>6</v>
      </c>
      <c r="M148" s="10">
        <f t="shared" si="14"/>
        <v>6</v>
      </c>
      <c r="N148" s="10">
        <v>0</v>
      </c>
      <c r="O148" s="10">
        <v>6</v>
      </c>
      <c r="P148" s="9">
        <v>0</v>
      </c>
    </row>
    <row r="149" spans="1:21" ht="45.75" thickBot="1" x14ac:dyDescent="0.3">
      <c r="A149" s="8" t="s">
        <v>142</v>
      </c>
      <c r="B149" s="8" t="s">
        <v>295</v>
      </c>
      <c r="C149" s="8" t="s">
        <v>296</v>
      </c>
      <c r="D149" s="8" t="s">
        <v>295</v>
      </c>
      <c r="E149" s="8" t="s">
        <v>297</v>
      </c>
      <c r="F149" s="8" t="s">
        <v>298</v>
      </c>
      <c r="G149" s="9">
        <v>1002914.62</v>
      </c>
      <c r="H149" s="9" t="s">
        <v>23</v>
      </c>
      <c r="I149" s="9" t="s">
        <v>21</v>
      </c>
      <c r="J149" s="10">
        <v>15</v>
      </c>
      <c r="K149" s="10">
        <v>15</v>
      </c>
      <c r="L149" s="10">
        <f t="shared" si="13"/>
        <v>0</v>
      </c>
      <c r="M149" s="10">
        <f t="shared" si="14"/>
        <v>15</v>
      </c>
      <c r="N149" s="10">
        <v>15</v>
      </c>
      <c r="O149" s="10">
        <v>0</v>
      </c>
      <c r="P149" s="9">
        <v>0</v>
      </c>
    </row>
    <row r="150" spans="1:21" ht="45.75" thickBot="1" x14ac:dyDescent="0.3">
      <c r="A150" s="8"/>
      <c r="B150" s="8"/>
      <c r="C150" s="8"/>
      <c r="D150" s="8"/>
      <c r="E150" s="8"/>
      <c r="F150" s="8"/>
      <c r="G150" s="9"/>
      <c r="H150" s="9" t="s">
        <v>44</v>
      </c>
      <c r="I150" s="9" t="s">
        <v>45</v>
      </c>
      <c r="J150" s="10">
        <v>0</v>
      </c>
      <c r="K150" s="10">
        <v>1</v>
      </c>
      <c r="L150" s="10">
        <f t="shared" si="13"/>
        <v>1</v>
      </c>
      <c r="M150" s="10">
        <f t="shared" si="14"/>
        <v>1</v>
      </c>
      <c r="N150" s="10">
        <v>1</v>
      </c>
      <c r="O150" s="10">
        <v>0</v>
      </c>
      <c r="P150" s="9">
        <v>0</v>
      </c>
    </row>
    <row r="151" spans="1:21" ht="90.75" thickBot="1" x14ac:dyDescent="0.3">
      <c r="A151" s="8" t="s">
        <v>299</v>
      </c>
      <c r="B151" s="8" t="s">
        <v>300</v>
      </c>
      <c r="C151" s="8" t="s">
        <v>301</v>
      </c>
      <c r="D151" s="8" t="s">
        <v>302</v>
      </c>
      <c r="E151" s="8" t="s">
        <v>303</v>
      </c>
      <c r="F151" s="8" t="s">
        <v>304</v>
      </c>
      <c r="G151" s="9">
        <v>10868073.58</v>
      </c>
      <c r="H151" s="9" t="s">
        <v>20</v>
      </c>
      <c r="I151" s="9" t="s">
        <v>21</v>
      </c>
      <c r="J151" s="10">
        <v>0</v>
      </c>
      <c r="K151" s="10">
        <v>135</v>
      </c>
      <c r="L151" s="10">
        <f t="shared" si="13"/>
        <v>135</v>
      </c>
      <c r="M151" s="10">
        <f t="shared" si="14"/>
        <v>135</v>
      </c>
      <c r="N151" s="10">
        <v>135</v>
      </c>
      <c r="O151" s="10">
        <v>0</v>
      </c>
      <c r="P151" s="9">
        <v>0</v>
      </c>
    </row>
    <row r="152" spans="1:21" ht="30.75" thickBot="1" x14ac:dyDescent="0.3">
      <c r="A152" s="8"/>
      <c r="B152" s="8"/>
      <c r="C152" s="8"/>
      <c r="D152" s="8"/>
      <c r="E152" s="8"/>
      <c r="F152" s="8"/>
      <c r="G152" s="9"/>
      <c r="H152" s="9" t="s">
        <v>22</v>
      </c>
      <c r="I152" s="9" t="s">
        <v>21</v>
      </c>
      <c r="J152" s="10">
        <v>0</v>
      </c>
      <c r="K152" s="10">
        <v>9</v>
      </c>
      <c r="L152" s="10">
        <f t="shared" si="13"/>
        <v>9</v>
      </c>
      <c r="M152" s="10">
        <f t="shared" si="14"/>
        <v>9</v>
      </c>
      <c r="N152" s="10">
        <v>9</v>
      </c>
      <c r="O152" s="10">
        <v>0</v>
      </c>
      <c r="P152" s="9">
        <v>0</v>
      </c>
    </row>
    <row r="153" spans="1:21" ht="45.75" thickBot="1" x14ac:dyDescent="0.3">
      <c r="A153" s="8"/>
      <c r="B153" s="8"/>
      <c r="C153" s="8"/>
      <c r="D153" s="8"/>
      <c r="E153" s="8"/>
      <c r="F153" s="8"/>
      <c r="G153" s="9"/>
      <c r="H153" s="9" t="s">
        <v>23</v>
      </c>
      <c r="I153" s="9" t="s">
        <v>21</v>
      </c>
      <c r="J153" s="10">
        <v>0</v>
      </c>
      <c r="K153" s="10">
        <v>15</v>
      </c>
      <c r="L153" s="10">
        <f t="shared" ref="L153:L227" si="28">K153-J153</f>
        <v>15</v>
      </c>
      <c r="M153" s="10">
        <f t="shared" ref="M153:M227" si="29">N153+O153+P153</f>
        <v>15</v>
      </c>
      <c r="N153" s="10">
        <v>15</v>
      </c>
      <c r="O153" s="10">
        <v>0</v>
      </c>
      <c r="P153" s="9">
        <v>0</v>
      </c>
    </row>
    <row r="154" spans="1:21" s="86" customFormat="1" ht="75.75" thickBot="1" x14ac:dyDescent="0.3">
      <c r="A154" s="11" t="s">
        <v>305</v>
      </c>
      <c r="B154" s="11" t="s">
        <v>300</v>
      </c>
      <c r="C154" s="11" t="s">
        <v>306</v>
      </c>
      <c r="D154" s="11" t="s">
        <v>302</v>
      </c>
      <c r="E154" s="11" t="s">
        <v>307</v>
      </c>
      <c r="F154" s="11" t="s">
        <v>308</v>
      </c>
      <c r="G154" s="12">
        <v>4806429.91</v>
      </c>
      <c r="H154" s="12" t="s">
        <v>20</v>
      </c>
      <c r="I154" s="12" t="s">
        <v>21</v>
      </c>
      <c r="J154" s="13">
        <v>90</v>
      </c>
      <c r="K154" s="13">
        <v>90</v>
      </c>
      <c r="L154" s="13">
        <f t="shared" si="28"/>
        <v>0</v>
      </c>
      <c r="M154" s="13">
        <f t="shared" si="29"/>
        <v>80</v>
      </c>
      <c r="N154" s="13">
        <v>0</v>
      </c>
      <c r="O154" s="13">
        <v>68</v>
      </c>
      <c r="P154" s="12">
        <v>12</v>
      </c>
      <c r="Q154" s="84"/>
      <c r="R154" s="85"/>
      <c r="S154" s="85"/>
      <c r="T154" s="85"/>
      <c r="U154" s="85"/>
    </row>
    <row r="155" spans="1:21" s="86" customFormat="1" ht="30.75" thickBot="1" x14ac:dyDescent="0.3">
      <c r="A155" s="11"/>
      <c r="B155" s="11"/>
      <c r="C155" s="11"/>
      <c r="D155" s="11"/>
      <c r="E155" s="11"/>
      <c r="F155" s="11"/>
      <c r="G155" s="12"/>
      <c r="H155" s="12" t="s">
        <v>22</v>
      </c>
      <c r="I155" s="12" t="s">
        <v>21</v>
      </c>
      <c r="J155" s="13">
        <v>0</v>
      </c>
      <c r="K155" s="13">
        <v>4</v>
      </c>
      <c r="L155" s="13">
        <f t="shared" si="28"/>
        <v>4</v>
      </c>
      <c r="M155" s="13">
        <f t="shared" si="29"/>
        <v>4</v>
      </c>
      <c r="N155" s="13">
        <v>0</v>
      </c>
      <c r="O155" s="13">
        <v>4</v>
      </c>
      <c r="P155" s="12">
        <v>0</v>
      </c>
      <c r="Q155" s="84"/>
      <c r="R155" s="85"/>
      <c r="S155" s="85"/>
      <c r="T155" s="85"/>
      <c r="U155" s="85"/>
    </row>
    <row r="156" spans="1:21" ht="105.75" thickBot="1" x14ac:dyDescent="0.3">
      <c r="A156" s="8" t="s">
        <v>309</v>
      </c>
      <c r="B156" s="8" t="s">
        <v>310</v>
      </c>
      <c r="C156" s="8" t="s">
        <v>311</v>
      </c>
      <c r="D156" s="8" t="s">
        <v>312</v>
      </c>
      <c r="E156" s="8" t="s">
        <v>313</v>
      </c>
      <c r="F156" s="8" t="s">
        <v>314</v>
      </c>
      <c r="G156" s="9">
        <v>6722365.8499999996</v>
      </c>
      <c r="H156" s="9" t="s">
        <v>20</v>
      </c>
      <c r="I156" s="9" t="s">
        <v>21</v>
      </c>
      <c r="J156" s="10">
        <v>79</v>
      </c>
      <c r="K156" s="10">
        <v>93</v>
      </c>
      <c r="L156" s="10">
        <f t="shared" si="28"/>
        <v>14</v>
      </c>
      <c r="M156" s="10">
        <f t="shared" si="29"/>
        <v>93</v>
      </c>
      <c r="N156" s="10">
        <v>93</v>
      </c>
      <c r="O156" s="10">
        <v>0</v>
      </c>
      <c r="P156" s="9">
        <v>0</v>
      </c>
    </row>
    <row r="157" spans="1:21" ht="30.75" thickBot="1" x14ac:dyDescent="0.3">
      <c r="A157" s="8"/>
      <c r="B157" s="8"/>
      <c r="C157" s="8"/>
      <c r="D157" s="8"/>
      <c r="E157" s="8"/>
      <c r="F157" s="8"/>
      <c r="G157" s="9"/>
      <c r="H157" s="9" t="s">
        <v>22</v>
      </c>
      <c r="I157" s="9" t="s">
        <v>21</v>
      </c>
      <c r="J157" s="10">
        <v>3</v>
      </c>
      <c r="K157" s="10">
        <v>3</v>
      </c>
      <c r="L157" s="10">
        <f t="shared" si="28"/>
        <v>0</v>
      </c>
      <c r="M157" s="10">
        <f t="shared" si="29"/>
        <v>3</v>
      </c>
      <c r="N157" s="10">
        <v>3</v>
      </c>
      <c r="O157" s="10">
        <v>0</v>
      </c>
      <c r="P157" s="9">
        <v>0</v>
      </c>
    </row>
    <row r="158" spans="1:21" ht="60.75" thickBot="1" x14ac:dyDescent="0.3">
      <c r="A158" s="8" t="s">
        <v>315</v>
      </c>
      <c r="B158" s="8" t="s">
        <v>316</v>
      </c>
      <c r="C158" s="8" t="s">
        <v>317</v>
      </c>
      <c r="D158" s="8" t="s">
        <v>316</v>
      </c>
      <c r="E158" s="8" t="s">
        <v>318</v>
      </c>
      <c r="F158" s="8" t="s">
        <v>319</v>
      </c>
      <c r="G158" s="9">
        <v>6605638.0599999996</v>
      </c>
      <c r="H158" s="9" t="s">
        <v>20</v>
      </c>
      <c r="I158" s="9" t="s">
        <v>21</v>
      </c>
      <c r="J158" s="10">
        <v>60</v>
      </c>
      <c r="K158" s="10">
        <v>90</v>
      </c>
      <c r="L158" s="10">
        <f t="shared" si="28"/>
        <v>30</v>
      </c>
      <c r="M158" s="10">
        <f t="shared" si="29"/>
        <v>90</v>
      </c>
      <c r="N158" s="10">
        <v>90</v>
      </c>
      <c r="O158" s="10">
        <v>0</v>
      </c>
      <c r="P158" s="9">
        <v>0</v>
      </c>
    </row>
    <row r="159" spans="1:21" ht="30.75" thickBot="1" x14ac:dyDescent="0.3">
      <c r="A159" s="8"/>
      <c r="B159" s="8"/>
      <c r="C159" s="8"/>
      <c r="D159" s="8"/>
      <c r="E159" s="8"/>
      <c r="F159" s="8"/>
      <c r="G159" s="9"/>
      <c r="H159" s="9" t="s">
        <v>22</v>
      </c>
      <c r="I159" s="9" t="s">
        <v>21</v>
      </c>
      <c r="J159" s="10">
        <v>0</v>
      </c>
      <c r="K159" s="10">
        <v>4</v>
      </c>
      <c r="L159" s="10">
        <f t="shared" si="28"/>
        <v>4</v>
      </c>
      <c r="M159" s="10">
        <f t="shared" si="29"/>
        <v>4</v>
      </c>
      <c r="N159" s="10">
        <v>4</v>
      </c>
      <c r="O159" s="10">
        <v>0</v>
      </c>
      <c r="P159" s="9">
        <v>0</v>
      </c>
    </row>
    <row r="160" spans="1:21" s="86" customFormat="1" ht="60.75" thickBot="1" x14ac:dyDescent="0.3">
      <c r="A160" s="11" t="s">
        <v>320</v>
      </c>
      <c r="B160" s="11" t="s">
        <v>321</v>
      </c>
      <c r="C160" s="11" t="s">
        <v>322</v>
      </c>
      <c r="D160" s="11" t="s">
        <v>321</v>
      </c>
      <c r="E160" s="11" t="s">
        <v>323</v>
      </c>
      <c r="F160" s="11" t="s">
        <v>324</v>
      </c>
      <c r="G160" s="12">
        <v>4449239.74</v>
      </c>
      <c r="H160" s="12" t="s">
        <v>20</v>
      </c>
      <c r="I160" s="12" t="s">
        <v>21</v>
      </c>
      <c r="J160" s="13">
        <v>64</v>
      </c>
      <c r="K160" s="13">
        <v>64</v>
      </c>
      <c r="L160" s="13">
        <f t="shared" si="28"/>
        <v>0</v>
      </c>
      <c r="M160" s="13">
        <f t="shared" si="29"/>
        <v>64</v>
      </c>
      <c r="N160" s="13">
        <v>64</v>
      </c>
      <c r="O160" s="13">
        <v>0</v>
      </c>
      <c r="P160" s="12">
        <v>0</v>
      </c>
      <c r="Q160" s="84"/>
      <c r="R160" s="85"/>
      <c r="S160" s="85"/>
      <c r="T160" s="85"/>
      <c r="U160" s="85"/>
    </row>
    <row r="161" spans="1:21" s="86" customFormat="1" ht="30.75" thickBot="1" x14ac:dyDescent="0.3">
      <c r="A161" s="11"/>
      <c r="B161" s="11"/>
      <c r="C161" s="11"/>
      <c r="D161" s="11"/>
      <c r="E161" s="11"/>
      <c r="F161" s="11"/>
      <c r="G161" s="12"/>
      <c r="H161" s="12" t="s">
        <v>22</v>
      </c>
      <c r="I161" s="12" t="s">
        <v>21</v>
      </c>
      <c r="J161" s="13">
        <v>0</v>
      </c>
      <c r="K161" s="13">
        <v>3</v>
      </c>
      <c r="L161" s="13">
        <f t="shared" si="28"/>
        <v>3</v>
      </c>
      <c r="M161" s="13">
        <f t="shared" si="29"/>
        <v>3</v>
      </c>
      <c r="N161" s="13">
        <v>3</v>
      </c>
      <c r="O161" s="13">
        <v>0</v>
      </c>
      <c r="P161" s="12">
        <v>0</v>
      </c>
      <c r="Q161" s="84"/>
      <c r="R161" s="85"/>
      <c r="S161" s="85"/>
      <c r="T161" s="85"/>
      <c r="U161" s="85"/>
    </row>
    <row r="162" spans="1:21" ht="75.75" thickBot="1" x14ac:dyDescent="0.3">
      <c r="A162" s="8" t="s">
        <v>325</v>
      </c>
      <c r="B162" s="8" t="s">
        <v>321</v>
      </c>
      <c r="C162" s="8" t="s">
        <v>16</v>
      </c>
      <c r="D162" s="8" t="s">
        <v>321</v>
      </c>
      <c r="E162" s="8" t="s">
        <v>326</v>
      </c>
      <c r="F162" s="8" t="s">
        <v>327</v>
      </c>
      <c r="G162" s="9">
        <v>5945973.4699999997</v>
      </c>
      <c r="H162" s="9" t="s">
        <v>20</v>
      </c>
      <c r="I162" s="9" t="s">
        <v>21</v>
      </c>
      <c r="J162" s="10">
        <v>95</v>
      </c>
      <c r="K162" s="10">
        <v>95</v>
      </c>
      <c r="L162" s="10">
        <f t="shared" si="28"/>
        <v>0</v>
      </c>
      <c r="M162" s="10">
        <f t="shared" si="29"/>
        <v>95</v>
      </c>
      <c r="N162" s="10">
        <v>0</v>
      </c>
      <c r="O162" s="10">
        <v>33</v>
      </c>
      <c r="P162" s="9">
        <v>62</v>
      </c>
    </row>
    <row r="163" spans="1:21" ht="30.75" thickBot="1" x14ac:dyDescent="0.3">
      <c r="A163" s="8"/>
      <c r="B163" s="8"/>
      <c r="C163" s="8"/>
      <c r="D163" s="8"/>
      <c r="E163" s="8"/>
      <c r="F163" s="8"/>
      <c r="G163" s="9"/>
      <c r="H163" s="9" t="s">
        <v>22</v>
      </c>
      <c r="I163" s="9" t="s">
        <v>21</v>
      </c>
      <c r="J163" s="10">
        <v>3</v>
      </c>
      <c r="K163" s="10">
        <v>8</v>
      </c>
      <c r="L163" s="10">
        <f t="shared" si="28"/>
        <v>5</v>
      </c>
      <c r="M163" s="10">
        <f t="shared" si="29"/>
        <v>8</v>
      </c>
      <c r="N163" s="10">
        <v>0</v>
      </c>
      <c r="O163" s="10">
        <v>0</v>
      </c>
      <c r="P163" s="9">
        <v>8</v>
      </c>
    </row>
    <row r="164" spans="1:21" ht="45.75" thickBot="1" x14ac:dyDescent="0.3">
      <c r="A164" s="8"/>
      <c r="B164" s="8"/>
      <c r="C164" s="8"/>
      <c r="D164" s="8"/>
      <c r="E164" s="8"/>
      <c r="F164" s="8"/>
      <c r="G164" s="9"/>
      <c r="H164" s="9" t="s">
        <v>23</v>
      </c>
      <c r="I164" s="9" t="s">
        <v>21</v>
      </c>
      <c r="J164" s="10">
        <v>15</v>
      </c>
      <c r="K164" s="10">
        <v>15</v>
      </c>
      <c r="L164" s="10">
        <f t="shared" si="28"/>
        <v>0</v>
      </c>
      <c r="M164" s="10">
        <f t="shared" si="29"/>
        <v>15</v>
      </c>
      <c r="N164" s="10">
        <v>15</v>
      </c>
      <c r="O164" s="10">
        <v>0</v>
      </c>
      <c r="P164" s="9">
        <v>0</v>
      </c>
    </row>
    <row r="165" spans="1:21" ht="75.75" thickBot="1" x14ac:dyDescent="0.3">
      <c r="A165" s="8" t="s">
        <v>328</v>
      </c>
      <c r="B165" s="8" t="s">
        <v>329</v>
      </c>
      <c r="C165" s="8" t="s">
        <v>330</v>
      </c>
      <c r="D165" s="8" t="s">
        <v>329</v>
      </c>
      <c r="E165" s="8" t="s">
        <v>331</v>
      </c>
      <c r="F165" s="8" t="s">
        <v>332</v>
      </c>
      <c r="G165" s="9">
        <v>11280516.390000001</v>
      </c>
      <c r="H165" s="9" t="s">
        <v>20</v>
      </c>
      <c r="I165" s="9" t="s">
        <v>21</v>
      </c>
      <c r="J165" s="10">
        <v>146</v>
      </c>
      <c r="K165" s="10">
        <v>154</v>
      </c>
      <c r="L165" s="10">
        <f t="shared" si="28"/>
        <v>8</v>
      </c>
      <c r="M165" s="10">
        <f t="shared" si="29"/>
        <v>154</v>
      </c>
      <c r="N165" s="10">
        <v>154</v>
      </c>
      <c r="O165" s="10">
        <v>0</v>
      </c>
      <c r="P165" s="9">
        <v>0</v>
      </c>
    </row>
    <row r="166" spans="1:21" ht="30.75" thickBot="1" x14ac:dyDescent="0.3">
      <c r="A166" s="8"/>
      <c r="B166" s="8"/>
      <c r="C166" s="8"/>
      <c r="D166" s="8"/>
      <c r="E166" s="8"/>
      <c r="F166" s="8"/>
      <c r="G166" s="9"/>
      <c r="H166" s="9" t="s">
        <v>22</v>
      </c>
      <c r="I166" s="9" t="s">
        <v>21</v>
      </c>
      <c r="J166" s="10">
        <v>0</v>
      </c>
      <c r="K166" s="10">
        <v>5</v>
      </c>
      <c r="L166" s="10">
        <f t="shared" si="28"/>
        <v>5</v>
      </c>
      <c r="M166" s="10">
        <f t="shared" si="29"/>
        <v>5</v>
      </c>
      <c r="N166" s="10">
        <v>5</v>
      </c>
      <c r="O166" s="10">
        <v>0</v>
      </c>
      <c r="P166" s="9">
        <v>0</v>
      </c>
    </row>
    <row r="167" spans="1:21" ht="45.75" thickBot="1" x14ac:dyDescent="0.3">
      <c r="A167" s="8"/>
      <c r="B167" s="8"/>
      <c r="C167" s="8"/>
      <c r="D167" s="8"/>
      <c r="E167" s="8"/>
      <c r="F167" s="8"/>
      <c r="G167" s="9"/>
      <c r="H167" s="9" t="s">
        <v>23</v>
      </c>
      <c r="I167" s="9" t="s">
        <v>21</v>
      </c>
      <c r="J167" s="10">
        <v>0</v>
      </c>
      <c r="K167" s="10">
        <v>5</v>
      </c>
      <c r="L167" s="10">
        <f t="shared" si="28"/>
        <v>5</v>
      </c>
      <c r="M167" s="10">
        <f t="shared" si="29"/>
        <v>5</v>
      </c>
      <c r="N167" s="10">
        <v>5</v>
      </c>
      <c r="O167" s="10">
        <v>0</v>
      </c>
      <c r="P167" s="9">
        <v>0</v>
      </c>
    </row>
    <row r="168" spans="1:21" s="86" customFormat="1" ht="60.75" thickBot="1" x14ac:dyDescent="0.3">
      <c r="A168" s="11" t="s">
        <v>333</v>
      </c>
      <c r="B168" s="11" t="s">
        <v>334</v>
      </c>
      <c r="C168" s="11" t="s">
        <v>335</v>
      </c>
      <c r="D168" s="11" t="s">
        <v>334</v>
      </c>
      <c r="E168" s="11" t="s">
        <v>336</v>
      </c>
      <c r="F168" s="11" t="s">
        <v>337</v>
      </c>
      <c r="G168" s="12">
        <v>9240774.9100000001</v>
      </c>
      <c r="H168" s="12" t="s">
        <v>20</v>
      </c>
      <c r="I168" s="12" t="s">
        <v>21</v>
      </c>
      <c r="J168" s="13">
        <v>120</v>
      </c>
      <c r="K168" s="13">
        <v>120</v>
      </c>
      <c r="L168" s="13">
        <f t="shared" si="28"/>
        <v>0</v>
      </c>
      <c r="M168" s="13">
        <f t="shared" si="29"/>
        <v>120</v>
      </c>
      <c r="N168" s="13">
        <v>120</v>
      </c>
      <c r="O168" s="13">
        <v>0</v>
      </c>
      <c r="P168" s="12">
        <v>0</v>
      </c>
      <c r="Q168" s="84"/>
      <c r="R168" s="85"/>
      <c r="S168" s="85"/>
      <c r="T168" s="85"/>
      <c r="U168" s="85"/>
    </row>
    <row r="169" spans="1:21" s="86" customFormat="1" ht="30.75" thickBot="1" x14ac:dyDescent="0.3">
      <c r="A169" s="11"/>
      <c r="B169" s="11"/>
      <c r="C169" s="11"/>
      <c r="D169" s="11"/>
      <c r="E169" s="11"/>
      <c r="F169" s="11"/>
      <c r="G169" s="12"/>
      <c r="H169" s="12" t="s">
        <v>22</v>
      </c>
      <c r="I169" s="12" t="s">
        <v>21</v>
      </c>
      <c r="J169" s="13">
        <v>0</v>
      </c>
      <c r="K169" s="13">
        <v>3</v>
      </c>
      <c r="L169" s="13">
        <f t="shared" si="28"/>
        <v>3</v>
      </c>
      <c r="M169" s="13">
        <f t="shared" si="29"/>
        <v>3</v>
      </c>
      <c r="N169" s="13">
        <v>3</v>
      </c>
      <c r="O169" s="13">
        <v>0</v>
      </c>
      <c r="P169" s="12">
        <v>0</v>
      </c>
      <c r="Q169" s="84"/>
      <c r="R169" s="85"/>
      <c r="S169" s="85"/>
      <c r="T169" s="85"/>
      <c r="U169" s="85"/>
    </row>
    <row r="170" spans="1:21" s="86" customFormat="1" ht="45.75" thickBot="1" x14ac:dyDescent="0.3">
      <c r="A170" s="11"/>
      <c r="B170" s="11"/>
      <c r="C170" s="11"/>
      <c r="D170" s="11"/>
      <c r="E170" s="11"/>
      <c r="F170" s="11"/>
      <c r="G170" s="12"/>
      <c r="H170" s="12" t="s">
        <v>44</v>
      </c>
      <c r="I170" s="12" t="s">
        <v>45</v>
      </c>
      <c r="J170" s="13">
        <v>1</v>
      </c>
      <c r="K170" s="13">
        <v>1</v>
      </c>
      <c r="L170" s="13">
        <f t="shared" si="28"/>
        <v>0</v>
      </c>
      <c r="M170" s="13">
        <f t="shared" si="29"/>
        <v>1</v>
      </c>
      <c r="N170" s="13">
        <v>1</v>
      </c>
      <c r="O170" s="13">
        <v>0</v>
      </c>
      <c r="P170" s="12">
        <v>0</v>
      </c>
      <c r="Q170" s="84"/>
      <c r="R170" s="85"/>
      <c r="S170" s="85"/>
      <c r="T170" s="85"/>
      <c r="U170" s="85"/>
    </row>
    <row r="171" spans="1:21" ht="75.75" thickBot="1" x14ac:dyDescent="0.3">
      <c r="A171" s="8" t="s">
        <v>338</v>
      </c>
      <c r="B171" s="8" t="s">
        <v>339</v>
      </c>
      <c r="C171" s="8" t="s">
        <v>340</v>
      </c>
      <c r="D171" s="8" t="s">
        <v>339</v>
      </c>
      <c r="E171" s="8" t="s">
        <v>341</v>
      </c>
      <c r="F171" s="8" t="s">
        <v>342</v>
      </c>
      <c r="G171" s="9">
        <v>10526685.640000001</v>
      </c>
      <c r="H171" s="9" t="s">
        <v>20</v>
      </c>
      <c r="I171" s="9" t="s">
        <v>21</v>
      </c>
      <c r="J171" s="10">
        <v>121</v>
      </c>
      <c r="K171" s="10">
        <v>136</v>
      </c>
      <c r="L171" s="10">
        <f t="shared" si="28"/>
        <v>15</v>
      </c>
      <c r="M171" s="10">
        <f t="shared" si="29"/>
        <v>136</v>
      </c>
      <c r="N171" s="10">
        <v>136</v>
      </c>
      <c r="O171" s="10">
        <v>0</v>
      </c>
      <c r="P171" s="9">
        <v>0</v>
      </c>
    </row>
    <row r="172" spans="1:21" ht="30.75" thickBot="1" x14ac:dyDescent="0.3">
      <c r="A172" s="8"/>
      <c r="B172" s="8"/>
      <c r="C172" s="8"/>
      <c r="D172" s="8"/>
      <c r="E172" s="8"/>
      <c r="F172" s="8"/>
      <c r="G172" s="9"/>
      <c r="H172" s="9" t="s">
        <v>22</v>
      </c>
      <c r="I172" s="9" t="s">
        <v>21</v>
      </c>
      <c r="J172" s="10">
        <v>10</v>
      </c>
      <c r="K172" s="10">
        <v>10</v>
      </c>
      <c r="L172" s="10">
        <f t="shared" si="28"/>
        <v>0</v>
      </c>
      <c r="M172" s="10">
        <f t="shared" si="29"/>
        <v>10</v>
      </c>
      <c r="N172" s="10">
        <v>10</v>
      </c>
      <c r="O172" s="10">
        <v>0</v>
      </c>
      <c r="P172" s="9">
        <v>0</v>
      </c>
    </row>
    <row r="173" spans="1:21" s="86" customFormat="1" ht="75.75" thickBot="1" x14ac:dyDescent="0.3">
      <c r="A173" s="11" t="s">
        <v>343</v>
      </c>
      <c r="B173" s="11" t="s">
        <v>344</v>
      </c>
      <c r="C173" s="11" t="s">
        <v>345</v>
      </c>
      <c r="D173" s="11" t="s">
        <v>344</v>
      </c>
      <c r="E173" s="11" t="s">
        <v>346</v>
      </c>
      <c r="F173" s="11" t="s">
        <v>347</v>
      </c>
      <c r="G173" s="12">
        <v>7679294.1100000003</v>
      </c>
      <c r="H173" s="12" t="s">
        <v>20</v>
      </c>
      <c r="I173" s="12" t="s">
        <v>21</v>
      </c>
      <c r="J173" s="13">
        <v>97</v>
      </c>
      <c r="K173" s="13">
        <v>139</v>
      </c>
      <c r="L173" s="13">
        <f t="shared" si="28"/>
        <v>42</v>
      </c>
      <c r="M173" s="13">
        <f t="shared" si="29"/>
        <v>139</v>
      </c>
      <c r="N173" s="13">
        <v>0</v>
      </c>
      <c r="O173" s="13">
        <v>117</v>
      </c>
      <c r="P173" s="12">
        <v>22</v>
      </c>
      <c r="Q173" s="84"/>
      <c r="R173" s="85"/>
      <c r="S173" s="85"/>
      <c r="T173" s="85"/>
      <c r="U173" s="85"/>
    </row>
    <row r="174" spans="1:21" s="86" customFormat="1" ht="30.75" thickBot="1" x14ac:dyDescent="0.3">
      <c r="A174" s="11"/>
      <c r="B174" s="11"/>
      <c r="C174" s="11"/>
      <c r="D174" s="11"/>
      <c r="E174" s="11"/>
      <c r="F174" s="11"/>
      <c r="G174" s="12"/>
      <c r="H174" s="12" t="s">
        <v>22</v>
      </c>
      <c r="I174" s="12" t="s">
        <v>21</v>
      </c>
      <c r="J174" s="13">
        <v>3</v>
      </c>
      <c r="K174" s="13">
        <v>10</v>
      </c>
      <c r="L174" s="13">
        <f t="shared" si="28"/>
        <v>7</v>
      </c>
      <c r="M174" s="13">
        <f t="shared" si="29"/>
        <v>10</v>
      </c>
      <c r="N174" s="13">
        <v>0</v>
      </c>
      <c r="O174" s="13">
        <v>7</v>
      </c>
      <c r="P174" s="12">
        <v>3</v>
      </c>
      <c r="Q174" s="84"/>
      <c r="R174" s="85"/>
      <c r="S174" s="85"/>
      <c r="T174" s="85"/>
      <c r="U174" s="85"/>
    </row>
    <row r="175" spans="1:21" ht="120.75" thickBot="1" x14ac:dyDescent="0.3">
      <c r="A175" s="8" t="s">
        <v>262</v>
      </c>
      <c r="B175" s="8" t="s">
        <v>263</v>
      </c>
      <c r="C175" s="8" t="s">
        <v>348</v>
      </c>
      <c r="D175" s="8" t="s">
        <v>349</v>
      </c>
      <c r="E175" s="8" t="s">
        <v>350</v>
      </c>
      <c r="F175" s="8" t="s">
        <v>351</v>
      </c>
      <c r="G175" s="9">
        <v>8832312.5299999993</v>
      </c>
      <c r="H175" s="9" t="s">
        <v>20</v>
      </c>
      <c r="I175" s="9" t="s">
        <v>21</v>
      </c>
      <c r="J175" s="10">
        <v>170</v>
      </c>
      <c r="K175" s="10">
        <v>170</v>
      </c>
      <c r="L175" s="10">
        <f t="shared" si="28"/>
        <v>0</v>
      </c>
      <c r="M175" s="10">
        <f t="shared" si="29"/>
        <v>136</v>
      </c>
      <c r="N175" s="10">
        <v>0</v>
      </c>
      <c r="O175" s="10">
        <v>88</v>
      </c>
      <c r="P175" s="9">
        <v>48</v>
      </c>
    </row>
    <row r="176" spans="1:21" ht="30.75" thickBot="1" x14ac:dyDescent="0.3">
      <c r="A176" s="8"/>
      <c r="B176" s="8"/>
      <c r="C176" s="8"/>
      <c r="D176" s="8"/>
      <c r="E176" s="8"/>
      <c r="F176" s="8"/>
      <c r="G176" s="9"/>
      <c r="H176" s="9" t="s">
        <v>22</v>
      </c>
      <c r="I176" s="9" t="s">
        <v>21</v>
      </c>
      <c r="J176" s="10">
        <v>5</v>
      </c>
      <c r="K176" s="10">
        <v>5</v>
      </c>
      <c r="L176" s="10">
        <f t="shared" si="28"/>
        <v>0</v>
      </c>
      <c r="M176" s="10">
        <f t="shared" si="29"/>
        <v>5</v>
      </c>
      <c r="N176" s="10">
        <v>0</v>
      </c>
      <c r="O176" s="10">
        <v>5</v>
      </c>
      <c r="P176" s="9">
        <v>0</v>
      </c>
    </row>
    <row r="177" spans="1:21" ht="45.75" thickBot="1" x14ac:dyDescent="0.3">
      <c r="A177" s="8"/>
      <c r="B177" s="8"/>
      <c r="C177" s="8"/>
      <c r="D177" s="8"/>
      <c r="E177" s="8"/>
      <c r="F177" s="8"/>
      <c r="G177" s="9"/>
      <c r="H177" s="9" t="s">
        <v>44</v>
      </c>
      <c r="I177" s="9" t="s">
        <v>45</v>
      </c>
      <c r="J177" s="10">
        <v>0</v>
      </c>
      <c r="K177" s="10">
        <v>1</v>
      </c>
      <c r="L177" s="10">
        <f t="shared" si="28"/>
        <v>1</v>
      </c>
      <c r="M177" s="10">
        <f t="shared" si="29"/>
        <v>1</v>
      </c>
      <c r="N177" s="10">
        <v>0</v>
      </c>
      <c r="O177" s="10">
        <v>0</v>
      </c>
      <c r="P177" s="9">
        <v>1</v>
      </c>
    </row>
    <row r="178" spans="1:21" s="86" customFormat="1" ht="60.75" thickBot="1" x14ac:dyDescent="0.3">
      <c r="A178" s="11" t="s">
        <v>352</v>
      </c>
      <c r="B178" s="11" t="s">
        <v>353</v>
      </c>
      <c r="C178" s="11" t="s">
        <v>354</v>
      </c>
      <c r="D178" s="11" t="s">
        <v>353</v>
      </c>
      <c r="E178" s="11" t="s">
        <v>355</v>
      </c>
      <c r="F178" s="11" t="s">
        <v>356</v>
      </c>
      <c r="G178" s="12">
        <v>597995.67000000004</v>
      </c>
      <c r="H178" s="12" t="s">
        <v>44</v>
      </c>
      <c r="I178" s="12" t="s">
        <v>45</v>
      </c>
      <c r="J178" s="13">
        <v>1</v>
      </c>
      <c r="K178" s="13">
        <v>1</v>
      </c>
      <c r="L178" s="13">
        <f t="shared" si="28"/>
        <v>0</v>
      </c>
      <c r="M178" s="13">
        <f t="shared" si="29"/>
        <v>1</v>
      </c>
      <c r="N178" s="13">
        <v>1</v>
      </c>
      <c r="O178" s="13">
        <v>0</v>
      </c>
      <c r="P178" s="12">
        <v>0</v>
      </c>
      <c r="Q178" s="84"/>
      <c r="R178" s="85"/>
      <c r="S178" s="85"/>
      <c r="T178" s="85"/>
      <c r="U178" s="85"/>
    </row>
    <row r="179" spans="1:21" ht="90.75" thickBot="1" x14ac:dyDescent="0.3">
      <c r="A179" s="8" t="s">
        <v>357</v>
      </c>
      <c r="B179" s="8" t="s">
        <v>353</v>
      </c>
      <c r="C179" s="8" t="s">
        <v>358</v>
      </c>
      <c r="D179" s="8" t="s">
        <v>353</v>
      </c>
      <c r="E179" s="8" t="s">
        <v>359</v>
      </c>
      <c r="F179" s="8" t="s">
        <v>360</v>
      </c>
      <c r="G179" s="9">
        <v>8353874.6399999997</v>
      </c>
      <c r="H179" s="9" t="s">
        <v>20</v>
      </c>
      <c r="I179" s="9" t="s">
        <v>21</v>
      </c>
      <c r="J179" s="10">
        <v>75</v>
      </c>
      <c r="K179" s="10">
        <v>105</v>
      </c>
      <c r="L179" s="10">
        <f t="shared" si="28"/>
        <v>30</v>
      </c>
      <c r="M179" s="10">
        <f t="shared" si="29"/>
        <v>105</v>
      </c>
      <c r="N179" s="10">
        <v>105</v>
      </c>
      <c r="O179" s="10">
        <v>0</v>
      </c>
      <c r="P179" s="9">
        <v>0</v>
      </c>
    </row>
    <row r="180" spans="1:21" ht="30.75" thickBot="1" x14ac:dyDescent="0.3">
      <c r="A180" s="8"/>
      <c r="B180" s="8"/>
      <c r="C180" s="8"/>
      <c r="D180" s="8"/>
      <c r="E180" s="8"/>
      <c r="F180" s="8"/>
      <c r="G180" s="9"/>
      <c r="H180" s="9" t="s">
        <v>22</v>
      </c>
      <c r="I180" s="9" t="s">
        <v>21</v>
      </c>
      <c r="J180" s="10">
        <v>6</v>
      </c>
      <c r="K180" s="10">
        <v>10</v>
      </c>
      <c r="L180" s="10">
        <f t="shared" si="28"/>
        <v>4</v>
      </c>
      <c r="M180" s="10">
        <f t="shared" si="29"/>
        <v>10</v>
      </c>
      <c r="N180" s="10">
        <v>10</v>
      </c>
      <c r="O180" s="10">
        <v>0</v>
      </c>
      <c r="P180" s="9">
        <v>0</v>
      </c>
    </row>
    <row r="181" spans="1:21" ht="45.75" thickBot="1" x14ac:dyDescent="0.3">
      <c r="A181" s="8"/>
      <c r="B181" s="8"/>
      <c r="C181" s="8"/>
      <c r="D181" s="8"/>
      <c r="E181" s="8"/>
      <c r="F181" s="8"/>
      <c r="G181" s="9"/>
      <c r="H181" s="9" t="s">
        <v>23</v>
      </c>
      <c r="I181" s="9" t="s">
        <v>21</v>
      </c>
      <c r="J181" s="10">
        <v>0</v>
      </c>
      <c r="K181" s="10">
        <v>12</v>
      </c>
      <c r="L181" s="10">
        <f t="shared" si="28"/>
        <v>12</v>
      </c>
      <c r="M181" s="10">
        <f t="shared" si="29"/>
        <v>12</v>
      </c>
      <c r="N181" s="10">
        <v>12</v>
      </c>
      <c r="O181" s="10">
        <v>0</v>
      </c>
      <c r="P181" s="9">
        <v>0</v>
      </c>
    </row>
    <row r="182" spans="1:21" s="86" customFormat="1" ht="45.75" thickBot="1" x14ac:dyDescent="0.3">
      <c r="A182" s="11" t="s">
        <v>361</v>
      </c>
      <c r="B182" s="11" t="s">
        <v>310</v>
      </c>
      <c r="C182" s="11" t="s">
        <v>189</v>
      </c>
      <c r="D182" s="11" t="s">
        <v>310</v>
      </c>
      <c r="E182" s="11" t="s">
        <v>362</v>
      </c>
      <c r="F182" s="11" t="s">
        <v>363</v>
      </c>
      <c r="G182" s="12">
        <v>3077303.36</v>
      </c>
      <c r="H182" s="12" t="s">
        <v>20</v>
      </c>
      <c r="I182" s="12" t="s">
        <v>21</v>
      </c>
      <c r="J182" s="13">
        <v>0</v>
      </c>
      <c r="K182" s="13">
        <v>40</v>
      </c>
      <c r="L182" s="13">
        <f t="shared" si="28"/>
        <v>40</v>
      </c>
      <c r="M182" s="13">
        <f t="shared" si="29"/>
        <v>40</v>
      </c>
      <c r="N182" s="13">
        <v>0</v>
      </c>
      <c r="O182" s="13">
        <v>40</v>
      </c>
      <c r="P182" s="12">
        <v>0</v>
      </c>
      <c r="Q182" s="84"/>
      <c r="R182" s="85"/>
      <c r="S182" s="85"/>
      <c r="T182" s="85"/>
      <c r="U182" s="85"/>
    </row>
    <row r="183" spans="1:21" s="86" customFormat="1" ht="30.75" thickBot="1" x14ac:dyDescent="0.3">
      <c r="A183" s="11"/>
      <c r="B183" s="11"/>
      <c r="C183" s="11"/>
      <c r="D183" s="11"/>
      <c r="E183" s="11"/>
      <c r="F183" s="11"/>
      <c r="G183" s="12"/>
      <c r="H183" s="12" t="s">
        <v>22</v>
      </c>
      <c r="I183" s="12" t="s">
        <v>21</v>
      </c>
      <c r="J183" s="13">
        <v>0</v>
      </c>
      <c r="K183" s="13">
        <v>1</v>
      </c>
      <c r="L183" s="13">
        <f t="shared" si="28"/>
        <v>1</v>
      </c>
      <c r="M183" s="13">
        <f t="shared" si="29"/>
        <v>1</v>
      </c>
      <c r="N183" s="13">
        <v>0</v>
      </c>
      <c r="O183" s="13">
        <v>1</v>
      </c>
      <c r="P183" s="12">
        <v>0</v>
      </c>
      <c r="Q183" s="84"/>
      <c r="R183" s="85"/>
      <c r="S183" s="85"/>
      <c r="T183" s="85"/>
      <c r="U183" s="85"/>
    </row>
    <row r="184" spans="1:21" s="86" customFormat="1" ht="45.75" thickBot="1" x14ac:dyDescent="0.3">
      <c r="A184" s="11" t="s">
        <v>361</v>
      </c>
      <c r="B184" s="11" t="s">
        <v>310</v>
      </c>
      <c r="C184" s="11" t="s">
        <v>364</v>
      </c>
      <c r="D184" s="11" t="s">
        <v>310</v>
      </c>
      <c r="E184" s="11" t="s">
        <v>365</v>
      </c>
      <c r="F184" s="11" t="s">
        <v>366</v>
      </c>
      <c r="G184" s="12">
        <v>218354.41</v>
      </c>
      <c r="H184" s="12" t="s">
        <v>23</v>
      </c>
      <c r="I184" s="12" t="s">
        <v>21</v>
      </c>
      <c r="J184" s="13">
        <v>0</v>
      </c>
      <c r="K184" s="13">
        <v>15</v>
      </c>
      <c r="L184" s="13">
        <f t="shared" si="28"/>
        <v>15</v>
      </c>
      <c r="M184" s="13">
        <f t="shared" si="29"/>
        <v>15</v>
      </c>
      <c r="N184" s="13">
        <v>15</v>
      </c>
      <c r="O184" s="13">
        <v>0</v>
      </c>
      <c r="P184" s="12">
        <v>0</v>
      </c>
      <c r="Q184" s="84"/>
      <c r="R184" s="85"/>
      <c r="S184" s="85"/>
      <c r="T184" s="85"/>
      <c r="U184" s="85"/>
    </row>
    <row r="185" spans="1:21" ht="105.75" thickBot="1" x14ac:dyDescent="0.3">
      <c r="A185" s="8" t="s">
        <v>367</v>
      </c>
      <c r="B185" s="8" t="s">
        <v>368</v>
      </c>
      <c r="C185" s="8" t="s">
        <v>369</v>
      </c>
      <c r="D185" s="8" t="s">
        <v>368</v>
      </c>
      <c r="E185" s="8" t="s">
        <v>370</v>
      </c>
      <c r="F185" s="8" t="s">
        <v>371</v>
      </c>
      <c r="G185" s="9">
        <v>1979667</v>
      </c>
      <c r="H185" s="9" t="s">
        <v>20</v>
      </c>
      <c r="I185" s="9" t="s">
        <v>21</v>
      </c>
      <c r="J185" s="10">
        <v>0</v>
      </c>
      <c r="K185" s="10">
        <v>16</v>
      </c>
      <c r="L185" s="10">
        <f t="shared" si="28"/>
        <v>16</v>
      </c>
      <c r="M185" s="10">
        <f t="shared" si="29"/>
        <v>16</v>
      </c>
      <c r="N185" s="10">
        <v>16</v>
      </c>
      <c r="O185" s="10">
        <v>0</v>
      </c>
      <c r="P185" s="9">
        <v>0</v>
      </c>
    </row>
    <row r="186" spans="1:21" ht="30.75" thickBot="1" x14ac:dyDescent="0.3">
      <c r="A186" s="8"/>
      <c r="B186" s="8"/>
      <c r="C186" s="8"/>
      <c r="D186" s="8"/>
      <c r="E186" s="8"/>
      <c r="F186" s="8"/>
      <c r="G186" s="9"/>
      <c r="H186" s="9" t="s">
        <v>22</v>
      </c>
      <c r="I186" s="9" t="s">
        <v>21</v>
      </c>
      <c r="J186" s="10">
        <v>0</v>
      </c>
      <c r="K186" s="10">
        <v>4</v>
      </c>
      <c r="L186" s="10">
        <f t="shared" si="28"/>
        <v>4</v>
      </c>
      <c r="M186" s="10">
        <f t="shared" si="29"/>
        <v>4</v>
      </c>
      <c r="N186" s="10">
        <v>4</v>
      </c>
      <c r="O186" s="10">
        <v>0</v>
      </c>
      <c r="P186" s="9">
        <v>0</v>
      </c>
    </row>
    <row r="187" spans="1:21" ht="60.75" thickBot="1" x14ac:dyDescent="0.3">
      <c r="A187" s="8" t="s">
        <v>367</v>
      </c>
      <c r="B187" s="8" t="s">
        <v>368</v>
      </c>
      <c r="C187" s="8" t="s">
        <v>369</v>
      </c>
      <c r="D187" s="8" t="s">
        <v>368</v>
      </c>
      <c r="E187" s="8" t="s">
        <v>372</v>
      </c>
      <c r="F187" s="8" t="s">
        <v>373</v>
      </c>
      <c r="G187" s="9">
        <v>657728.93999999994</v>
      </c>
      <c r="H187" s="9" t="s">
        <v>20</v>
      </c>
      <c r="I187" s="9" t="s">
        <v>21</v>
      </c>
      <c r="J187" s="10">
        <v>0</v>
      </c>
      <c r="K187" s="10">
        <v>9</v>
      </c>
      <c r="L187" s="10">
        <f t="shared" si="28"/>
        <v>9</v>
      </c>
      <c r="M187" s="10">
        <f t="shared" si="29"/>
        <v>9</v>
      </c>
      <c r="N187" s="10">
        <v>0</v>
      </c>
      <c r="O187" s="10">
        <v>9</v>
      </c>
      <c r="P187" s="9">
        <v>0</v>
      </c>
    </row>
    <row r="188" spans="1:21" ht="75.75" thickBot="1" x14ac:dyDescent="0.3">
      <c r="A188" s="8" t="s">
        <v>374</v>
      </c>
      <c r="B188" s="8" t="s">
        <v>375</v>
      </c>
      <c r="C188" s="8" t="s">
        <v>16</v>
      </c>
      <c r="D188" s="8" t="s">
        <v>376</v>
      </c>
      <c r="E188" s="8" t="s">
        <v>377</v>
      </c>
      <c r="F188" s="8" t="s">
        <v>378</v>
      </c>
      <c r="G188" s="9">
        <v>1420600.54</v>
      </c>
      <c r="H188" s="9" t="s">
        <v>20</v>
      </c>
      <c r="I188" s="9" t="s">
        <v>21</v>
      </c>
      <c r="J188" s="10">
        <v>0</v>
      </c>
      <c r="K188" s="10">
        <v>28</v>
      </c>
      <c r="L188" s="10">
        <f t="shared" si="28"/>
        <v>28</v>
      </c>
      <c r="M188" s="10">
        <f t="shared" si="29"/>
        <v>28</v>
      </c>
      <c r="N188" s="10">
        <v>0</v>
      </c>
      <c r="O188" s="10">
        <v>28</v>
      </c>
      <c r="P188" s="9">
        <v>0</v>
      </c>
    </row>
    <row r="189" spans="1:21" ht="60.75" thickBot="1" x14ac:dyDescent="0.3">
      <c r="A189" s="8" t="s">
        <v>379</v>
      </c>
      <c r="B189" s="8" t="s">
        <v>380</v>
      </c>
      <c r="C189" s="8" t="s">
        <v>381</v>
      </c>
      <c r="D189" s="8" t="s">
        <v>380</v>
      </c>
      <c r="E189" s="8" t="s">
        <v>382</v>
      </c>
      <c r="F189" s="8" t="s">
        <v>383</v>
      </c>
      <c r="G189" s="9">
        <v>1303658.05</v>
      </c>
      <c r="H189" s="9" t="s">
        <v>20</v>
      </c>
      <c r="I189" s="9" t="s">
        <v>21</v>
      </c>
      <c r="J189" s="10">
        <v>94</v>
      </c>
      <c r="K189" s="10">
        <v>121</v>
      </c>
      <c r="L189" s="10">
        <f t="shared" si="28"/>
        <v>27</v>
      </c>
      <c r="M189" s="10">
        <f t="shared" si="29"/>
        <v>27</v>
      </c>
      <c r="N189" s="10">
        <v>0</v>
      </c>
      <c r="O189" s="10">
        <v>27</v>
      </c>
      <c r="P189" s="9">
        <v>0</v>
      </c>
    </row>
    <row r="190" spans="1:21" ht="30.75" thickBot="1" x14ac:dyDescent="0.3">
      <c r="A190" s="8"/>
      <c r="B190" s="8"/>
      <c r="C190" s="8"/>
      <c r="D190" s="8"/>
      <c r="E190" s="8"/>
      <c r="F190" s="8"/>
      <c r="G190" s="9"/>
      <c r="H190" s="9" t="s">
        <v>22</v>
      </c>
      <c r="I190" s="9" t="s">
        <v>21</v>
      </c>
      <c r="J190" s="10">
        <v>3</v>
      </c>
      <c r="K190" s="10">
        <v>5</v>
      </c>
      <c r="L190" s="10">
        <f t="shared" si="28"/>
        <v>2</v>
      </c>
      <c r="M190" s="10">
        <f t="shared" si="29"/>
        <v>2</v>
      </c>
      <c r="N190" s="10">
        <v>0</v>
      </c>
      <c r="O190" s="10">
        <v>2</v>
      </c>
      <c r="P190" s="9">
        <v>0</v>
      </c>
    </row>
    <row r="191" spans="1:21" ht="75.75" thickBot="1" x14ac:dyDescent="0.3">
      <c r="A191" s="8" t="s">
        <v>384</v>
      </c>
      <c r="B191" s="8" t="s">
        <v>385</v>
      </c>
      <c r="C191" s="8" t="s">
        <v>386</v>
      </c>
      <c r="D191" s="8" t="s">
        <v>385</v>
      </c>
      <c r="E191" s="8" t="s">
        <v>387</v>
      </c>
      <c r="F191" s="8" t="s">
        <v>388</v>
      </c>
      <c r="G191" s="9">
        <v>647041.68999999994</v>
      </c>
      <c r="H191" s="9" t="s">
        <v>44</v>
      </c>
      <c r="I191" s="9" t="s">
        <v>45</v>
      </c>
      <c r="J191" s="10">
        <v>0</v>
      </c>
      <c r="K191" s="10">
        <v>1</v>
      </c>
      <c r="L191" s="10">
        <f t="shared" si="28"/>
        <v>1</v>
      </c>
      <c r="M191" s="10">
        <f t="shared" si="29"/>
        <v>1</v>
      </c>
      <c r="N191" s="10">
        <v>1</v>
      </c>
      <c r="O191" s="10">
        <v>0</v>
      </c>
      <c r="P191" s="9">
        <v>0</v>
      </c>
    </row>
    <row r="192" spans="1:21" s="86" customFormat="1" ht="60.75" thickBot="1" x14ac:dyDescent="0.3">
      <c r="A192" s="11" t="s">
        <v>389</v>
      </c>
      <c r="B192" s="11" t="s">
        <v>390</v>
      </c>
      <c r="C192" s="11" t="s">
        <v>391</v>
      </c>
      <c r="D192" s="11" t="s">
        <v>390</v>
      </c>
      <c r="E192" s="11" t="s">
        <v>392</v>
      </c>
      <c r="F192" s="11" t="s">
        <v>393</v>
      </c>
      <c r="G192" s="12">
        <v>5873739.4299999997</v>
      </c>
      <c r="H192" s="12" t="s">
        <v>20</v>
      </c>
      <c r="I192" s="12" t="s">
        <v>21</v>
      </c>
      <c r="J192" s="13">
        <v>134</v>
      </c>
      <c r="K192" s="13">
        <v>105</v>
      </c>
      <c r="L192" s="13">
        <f t="shared" si="28"/>
        <v>-29</v>
      </c>
      <c r="M192" s="13">
        <f t="shared" si="29"/>
        <v>105</v>
      </c>
      <c r="N192" s="13">
        <v>0</v>
      </c>
      <c r="O192" s="13">
        <v>42</v>
      </c>
      <c r="P192" s="12">
        <v>63</v>
      </c>
      <c r="Q192" s="84"/>
      <c r="R192" s="85"/>
      <c r="S192" s="85"/>
      <c r="T192" s="85"/>
      <c r="U192" s="85"/>
    </row>
    <row r="193" spans="1:21" s="86" customFormat="1" ht="30.75" thickBot="1" x14ac:dyDescent="0.3">
      <c r="A193" s="11"/>
      <c r="B193" s="11"/>
      <c r="C193" s="11"/>
      <c r="D193" s="11"/>
      <c r="E193" s="11"/>
      <c r="F193" s="11"/>
      <c r="G193" s="12"/>
      <c r="H193" s="12" t="s">
        <v>22</v>
      </c>
      <c r="I193" s="12" t="s">
        <v>21</v>
      </c>
      <c r="J193" s="13">
        <v>0</v>
      </c>
      <c r="K193" s="13">
        <v>7</v>
      </c>
      <c r="L193" s="13">
        <f t="shared" si="28"/>
        <v>7</v>
      </c>
      <c r="M193" s="13">
        <f t="shared" si="29"/>
        <v>7</v>
      </c>
      <c r="N193" s="13">
        <v>0</v>
      </c>
      <c r="O193" s="13">
        <v>0</v>
      </c>
      <c r="P193" s="12">
        <v>7</v>
      </c>
      <c r="Q193" s="84"/>
      <c r="R193" s="85"/>
      <c r="S193" s="85"/>
      <c r="T193" s="85"/>
      <c r="U193" s="85"/>
    </row>
    <row r="194" spans="1:21" s="86" customFormat="1" ht="75.75" thickBot="1" x14ac:dyDescent="0.3">
      <c r="A194" s="11" t="s">
        <v>394</v>
      </c>
      <c r="B194" s="11" t="s">
        <v>395</v>
      </c>
      <c r="C194" s="11" t="s">
        <v>396</v>
      </c>
      <c r="D194" s="11" t="s">
        <v>395</v>
      </c>
      <c r="E194" s="11" t="s">
        <v>397</v>
      </c>
      <c r="F194" s="11" t="s">
        <v>398</v>
      </c>
      <c r="G194" s="12">
        <v>6090124.6500000004</v>
      </c>
      <c r="H194" s="12" t="s">
        <v>20</v>
      </c>
      <c r="I194" s="12" t="s">
        <v>21</v>
      </c>
      <c r="J194" s="13">
        <v>86</v>
      </c>
      <c r="K194" s="13">
        <v>86</v>
      </c>
      <c r="L194" s="13">
        <f t="shared" si="28"/>
        <v>0</v>
      </c>
      <c r="M194" s="13">
        <f t="shared" si="29"/>
        <v>86</v>
      </c>
      <c r="N194" s="13">
        <v>86</v>
      </c>
      <c r="O194" s="13">
        <v>0</v>
      </c>
      <c r="P194" s="12">
        <v>0</v>
      </c>
      <c r="Q194" s="84"/>
      <c r="R194" s="85"/>
      <c r="S194" s="85"/>
      <c r="T194" s="85"/>
      <c r="U194" s="85"/>
    </row>
    <row r="195" spans="1:21" s="86" customFormat="1" ht="30.75" thickBot="1" x14ac:dyDescent="0.3">
      <c r="A195" s="11"/>
      <c r="B195" s="11"/>
      <c r="C195" s="11"/>
      <c r="D195" s="11"/>
      <c r="E195" s="11"/>
      <c r="F195" s="11"/>
      <c r="G195" s="12"/>
      <c r="H195" s="12" t="s">
        <v>22</v>
      </c>
      <c r="I195" s="12" t="s">
        <v>21</v>
      </c>
      <c r="J195" s="13">
        <v>0</v>
      </c>
      <c r="K195" s="13">
        <v>5</v>
      </c>
      <c r="L195" s="13">
        <f t="shared" si="28"/>
        <v>5</v>
      </c>
      <c r="M195" s="13">
        <f t="shared" si="29"/>
        <v>5</v>
      </c>
      <c r="N195" s="13">
        <v>5</v>
      </c>
      <c r="O195" s="13">
        <v>0</v>
      </c>
      <c r="P195" s="12">
        <v>0</v>
      </c>
      <c r="Q195" s="84"/>
      <c r="R195" s="85"/>
      <c r="S195" s="85"/>
      <c r="T195" s="85"/>
      <c r="U195" s="85"/>
    </row>
    <row r="196" spans="1:21" s="86" customFormat="1" ht="45.75" thickBot="1" x14ac:dyDescent="0.3">
      <c r="A196" s="11"/>
      <c r="B196" s="11"/>
      <c r="C196" s="11"/>
      <c r="D196" s="11"/>
      <c r="E196" s="11"/>
      <c r="F196" s="11"/>
      <c r="G196" s="12"/>
      <c r="H196" s="12" t="s">
        <v>44</v>
      </c>
      <c r="I196" s="12" t="s">
        <v>45</v>
      </c>
      <c r="J196" s="13">
        <v>1</v>
      </c>
      <c r="K196" s="13">
        <v>1</v>
      </c>
      <c r="L196" s="13">
        <f t="shared" si="28"/>
        <v>0</v>
      </c>
      <c r="M196" s="13">
        <f t="shared" si="29"/>
        <v>0</v>
      </c>
      <c r="N196" s="13">
        <v>0</v>
      </c>
      <c r="O196" s="13">
        <v>0</v>
      </c>
      <c r="P196" s="12">
        <v>0</v>
      </c>
      <c r="Q196" s="84"/>
      <c r="R196" s="85"/>
      <c r="S196" s="85"/>
      <c r="T196" s="85"/>
      <c r="U196" s="85"/>
    </row>
    <row r="197" spans="1:21" s="86" customFormat="1" ht="90.75" thickBot="1" x14ac:dyDescent="0.3">
      <c r="A197" s="11" t="s">
        <v>399</v>
      </c>
      <c r="B197" s="11" t="s">
        <v>400</v>
      </c>
      <c r="C197" s="11" t="s">
        <v>401</v>
      </c>
      <c r="D197" s="11" t="s">
        <v>402</v>
      </c>
      <c r="E197" s="11" t="s">
        <v>403</v>
      </c>
      <c r="F197" s="11" t="s">
        <v>404</v>
      </c>
      <c r="G197" s="12">
        <v>4811621.45</v>
      </c>
      <c r="H197" s="12" t="s">
        <v>20</v>
      </c>
      <c r="I197" s="12" t="s">
        <v>21</v>
      </c>
      <c r="J197" s="13">
        <v>69</v>
      </c>
      <c r="K197" s="13">
        <v>69</v>
      </c>
      <c r="L197" s="13">
        <f t="shared" si="28"/>
        <v>0</v>
      </c>
      <c r="M197" s="13">
        <f t="shared" si="29"/>
        <v>69</v>
      </c>
      <c r="N197" s="13">
        <v>69</v>
      </c>
      <c r="O197" s="13">
        <v>0</v>
      </c>
      <c r="P197" s="12">
        <v>0</v>
      </c>
      <c r="Q197" s="84"/>
      <c r="R197" s="85"/>
      <c r="S197" s="85"/>
      <c r="T197" s="85"/>
      <c r="U197" s="85"/>
    </row>
    <row r="198" spans="1:21" s="86" customFormat="1" ht="30.75" thickBot="1" x14ac:dyDescent="0.3">
      <c r="A198" s="11"/>
      <c r="B198" s="11"/>
      <c r="C198" s="11"/>
      <c r="D198" s="11"/>
      <c r="E198" s="11"/>
      <c r="F198" s="11"/>
      <c r="G198" s="12"/>
      <c r="H198" s="12" t="s">
        <v>22</v>
      </c>
      <c r="I198" s="12" t="s">
        <v>21</v>
      </c>
      <c r="J198" s="13">
        <v>0</v>
      </c>
      <c r="K198" s="13">
        <v>3</v>
      </c>
      <c r="L198" s="13">
        <f t="shared" si="28"/>
        <v>3</v>
      </c>
      <c r="M198" s="13">
        <f t="shared" si="29"/>
        <v>3</v>
      </c>
      <c r="N198" s="13">
        <v>3</v>
      </c>
      <c r="O198" s="13">
        <v>0</v>
      </c>
      <c r="P198" s="12">
        <v>0</v>
      </c>
      <c r="Q198" s="84"/>
      <c r="R198" s="85"/>
      <c r="S198" s="85"/>
      <c r="T198" s="85"/>
      <c r="U198" s="85"/>
    </row>
    <row r="199" spans="1:21" s="86" customFormat="1" ht="15.75" thickBot="1" x14ac:dyDescent="0.3">
      <c r="A199" s="11"/>
      <c r="B199" s="11"/>
      <c r="C199" s="11"/>
      <c r="D199" s="11"/>
      <c r="E199" s="11"/>
      <c r="F199" s="11"/>
      <c r="G199" s="12"/>
      <c r="H199" s="12" t="s">
        <v>78</v>
      </c>
      <c r="I199" s="12" t="s">
        <v>45</v>
      </c>
      <c r="J199" s="13">
        <v>0</v>
      </c>
      <c r="K199" s="13">
        <v>9</v>
      </c>
      <c r="L199" s="13">
        <f t="shared" si="28"/>
        <v>9</v>
      </c>
      <c r="M199" s="13">
        <f t="shared" si="29"/>
        <v>0</v>
      </c>
      <c r="N199" s="13">
        <v>0</v>
      </c>
      <c r="O199" s="13">
        <v>0</v>
      </c>
      <c r="P199" s="12">
        <v>0</v>
      </c>
      <c r="Q199" s="84"/>
      <c r="R199" s="85"/>
      <c r="S199" s="85"/>
      <c r="T199" s="85"/>
      <c r="U199" s="85"/>
    </row>
    <row r="200" spans="1:21" s="91" customFormat="1" x14ac:dyDescent="0.25">
      <c r="A200" s="23"/>
      <c r="B200" s="23"/>
      <c r="C200" s="23"/>
      <c r="D200" s="23"/>
      <c r="E200" s="23"/>
      <c r="F200" s="23"/>
      <c r="G200" s="87">
        <f>SUM(G134:G199)</f>
        <v>150145543.5</v>
      </c>
      <c r="H200" s="87">
        <f>G200/M200</f>
        <v>64109.967335610592</v>
      </c>
      <c r="I200" s="15"/>
      <c r="J200" s="14">
        <f>J201+J202+J203+J204</f>
        <v>2047</v>
      </c>
      <c r="K200" s="14">
        <f t="shared" ref="K200:P200" si="30">K201+K202+K203+K204</f>
        <v>2608</v>
      </c>
      <c r="L200" s="14">
        <f t="shared" si="30"/>
        <v>561</v>
      </c>
      <c r="M200" s="14">
        <f t="shared" si="30"/>
        <v>2342</v>
      </c>
      <c r="N200" s="14">
        <f t="shared" si="30"/>
        <v>1321</v>
      </c>
      <c r="O200" s="14">
        <f t="shared" si="30"/>
        <v>617</v>
      </c>
      <c r="P200" s="15">
        <f t="shared" si="30"/>
        <v>404</v>
      </c>
      <c r="Q200" s="88">
        <f>H200*L200</f>
        <v>35965691.675277539</v>
      </c>
      <c r="R200" s="89">
        <f>H200*M200</f>
        <v>150145543.5</v>
      </c>
      <c r="S200" s="89">
        <f>H200*N200</f>
        <v>84689266.850341588</v>
      </c>
      <c r="T200" s="89">
        <f>H200*O200</f>
        <v>39555849.846071735</v>
      </c>
      <c r="U200" s="90">
        <f>H200*P200</f>
        <v>25900426.80358668</v>
      </c>
    </row>
    <row r="201" spans="1:21" s="92" customFormat="1" x14ac:dyDescent="0.25">
      <c r="A201" s="68" t="s">
        <v>605</v>
      </c>
      <c r="B201" s="68"/>
      <c r="C201" s="68"/>
      <c r="G201" s="93">
        <f>H200*J201</f>
        <v>125591426.01046115</v>
      </c>
      <c r="H201" s="94"/>
      <c r="I201" s="94"/>
      <c r="J201" s="95">
        <f>J134+J136+J141+J143+J145+J147+J151+J154+J156+J158+J160+J162+J165+J168+J171+J173+J175+J179+J182+J185+J187+J188+J189+J192+J194+J197</f>
        <v>1959</v>
      </c>
      <c r="K201" s="95">
        <f t="shared" ref="K201:P201" si="31">K134+K136+K141+K143+K145+K147+K151+K154+K156+K158+K160+K162+K165+K168+K171+K173+K175+K179+K182+K185+K187+K188+K189+K192+K194+K197</f>
        <v>2390</v>
      </c>
      <c r="L201" s="95">
        <f t="shared" si="31"/>
        <v>431</v>
      </c>
      <c r="M201" s="95">
        <f t="shared" si="31"/>
        <v>2147</v>
      </c>
      <c r="N201" s="95">
        <f t="shared" si="31"/>
        <v>1176</v>
      </c>
      <c r="O201" s="95">
        <f t="shared" si="31"/>
        <v>587</v>
      </c>
      <c r="P201" s="96">
        <f t="shared" si="31"/>
        <v>384</v>
      </c>
      <c r="Q201" s="97">
        <f>H200*L201</f>
        <v>27631395.921648167</v>
      </c>
      <c r="R201" s="98">
        <f>H200*M201</f>
        <v>137644099.86955595</v>
      </c>
      <c r="S201" s="98">
        <f>H200*N201</f>
        <v>75393321.586678058</v>
      </c>
      <c r="T201" s="98">
        <f>H200*O201</f>
        <v>37632550.826003417</v>
      </c>
      <c r="U201" s="99">
        <f>H200*P201</f>
        <v>24618227.456874467</v>
      </c>
    </row>
    <row r="202" spans="1:21" s="92" customFormat="1" x14ac:dyDescent="0.25">
      <c r="A202" s="68" t="s">
        <v>606</v>
      </c>
      <c r="B202" s="68"/>
      <c r="C202" s="68"/>
      <c r="G202" s="93">
        <f>H200*J202</f>
        <v>2564398.6934244237</v>
      </c>
      <c r="H202" s="94"/>
      <c r="I202" s="94"/>
      <c r="J202" s="95">
        <f>J135+J137+J142+J144+J146+J148+J152+J155+J157+J159+J161+J163+J166+J169+J172+J174+J176+J180+J183+J186+J190+J193+J195+J198</f>
        <v>40</v>
      </c>
      <c r="K202" s="95">
        <f t="shared" ref="K202:P202" si="32">K135+K137+K142+K144+K146+K148+K152+K155+K157+K159+K161+K163+K166+K169+K172+K174+K176+K180+K183+K186+K190+K193+K195+K198</f>
        <v>119</v>
      </c>
      <c r="L202" s="95">
        <f t="shared" si="32"/>
        <v>79</v>
      </c>
      <c r="M202" s="95">
        <f t="shared" si="32"/>
        <v>112</v>
      </c>
      <c r="N202" s="95">
        <f t="shared" si="32"/>
        <v>63</v>
      </c>
      <c r="O202" s="95">
        <f t="shared" si="32"/>
        <v>30</v>
      </c>
      <c r="P202" s="96">
        <f t="shared" si="32"/>
        <v>19</v>
      </c>
      <c r="Q202" s="97">
        <f>H200*L202</f>
        <v>5064687.4195132367</v>
      </c>
      <c r="R202" s="98">
        <f>H200*M202</f>
        <v>7180316.3415883863</v>
      </c>
      <c r="S202" s="98">
        <f>H200*N202</f>
        <v>4038927.9421434673</v>
      </c>
      <c r="T202" s="98">
        <f>H200*O202</f>
        <v>1923299.0200683177</v>
      </c>
      <c r="U202" s="99">
        <f>H200*P202</f>
        <v>1218089.3793766012</v>
      </c>
    </row>
    <row r="203" spans="1:21" s="92" customFormat="1" x14ac:dyDescent="0.25">
      <c r="A203" s="68" t="s">
        <v>607</v>
      </c>
      <c r="B203" s="68"/>
      <c r="C203" s="68"/>
      <c r="G203" s="93">
        <f>H200*J203</f>
        <v>2884948.5301024765</v>
      </c>
      <c r="H203" s="94"/>
      <c r="I203" s="94"/>
      <c r="J203" s="95">
        <f>J138+J149+J153+J164+J167+J181+J184</f>
        <v>45</v>
      </c>
      <c r="K203" s="95">
        <f t="shared" ref="K203:P203" si="33">K138+K149+K153+K164+K167+K181+K184</f>
        <v>92</v>
      </c>
      <c r="L203" s="95">
        <f t="shared" si="33"/>
        <v>47</v>
      </c>
      <c r="M203" s="95">
        <f t="shared" si="33"/>
        <v>77</v>
      </c>
      <c r="N203" s="95">
        <f t="shared" si="33"/>
        <v>77</v>
      </c>
      <c r="O203" s="95">
        <f t="shared" si="33"/>
        <v>0</v>
      </c>
      <c r="P203" s="96">
        <f t="shared" si="33"/>
        <v>0</v>
      </c>
      <c r="Q203" s="97">
        <f>H200*L203</f>
        <v>3013168.4647736978</v>
      </c>
      <c r="R203" s="98">
        <f>H200*M203</f>
        <v>4936467.4848420154</v>
      </c>
      <c r="S203" s="98">
        <f>H200*N203</f>
        <v>4936467.4848420154</v>
      </c>
      <c r="T203" s="98">
        <f>H200*O203</f>
        <v>0</v>
      </c>
      <c r="U203" s="99">
        <f>H200*P203</f>
        <v>0</v>
      </c>
    </row>
    <row r="204" spans="1:21" s="92" customFormat="1" ht="15.75" thickBot="1" x14ac:dyDescent="0.3">
      <c r="A204" s="68" t="s">
        <v>608</v>
      </c>
      <c r="B204" s="68"/>
      <c r="C204" s="68"/>
      <c r="G204" s="93">
        <f>H200*J204</f>
        <v>192329.90200683178</v>
      </c>
      <c r="H204" s="94"/>
      <c r="I204" s="94"/>
      <c r="J204" s="95">
        <f>J140+J150+J170+J177+J178+J191+J196</f>
        <v>3</v>
      </c>
      <c r="K204" s="95">
        <f t="shared" ref="K204:P204" si="34">K140+K150+K170+K177+K178+K191+K196</f>
        <v>7</v>
      </c>
      <c r="L204" s="95">
        <f t="shared" si="34"/>
        <v>4</v>
      </c>
      <c r="M204" s="95">
        <f t="shared" si="34"/>
        <v>6</v>
      </c>
      <c r="N204" s="95">
        <f t="shared" si="34"/>
        <v>5</v>
      </c>
      <c r="O204" s="95">
        <f t="shared" si="34"/>
        <v>0</v>
      </c>
      <c r="P204" s="96">
        <f t="shared" si="34"/>
        <v>1</v>
      </c>
      <c r="Q204" s="97">
        <f>H200*L204</f>
        <v>256439.86934244237</v>
      </c>
      <c r="R204" s="98">
        <f>H200*M204</f>
        <v>384659.80401366355</v>
      </c>
      <c r="S204" s="98">
        <f>H200*N204</f>
        <v>320549.83667805296</v>
      </c>
      <c r="T204" s="98">
        <f>H200*O204</f>
        <v>0</v>
      </c>
      <c r="U204" s="99">
        <f>H200*P204</f>
        <v>64109.967335610592</v>
      </c>
    </row>
    <row r="205" spans="1:21" s="100" customFormat="1" x14ac:dyDescent="0.25">
      <c r="A205" s="16" t="s">
        <v>612</v>
      </c>
      <c r="B205" s="16"/>
      <c r="C205" s="16"/>
      <c r="G205" s="101">
        <f>G145+G154+G160+G168+G173+G178+G182+G184+G192+G194+G197</f>
        <v>51328815.579999998</v>
      </c>
      <c r="H205" s="101">
        <f>G205/M205</f>
        <v>62367.941166464152</v>
      </c>
      <c r="I205" s="101"/>
      <c r="J205" s="102">
        <f>J206+J207+J208+J209</f>
        <v>729</v>
      </c>
      <c r="K205" s="102">
        <f t="shared" ref="K205:P205" si="35">K206+K207+K208+K209</f>
        <v>834</v>
      </c>
      <c r="L205" s="102">
        <f t="shared" si="35"/>
        <v>105</v>
      </c>
      <c r="M205" s="102">
        <f t="shared" si="35"/>
        <v>823</v>
      </c>
      <c r="N205" s="102">
        <f t="shared" si="35"/>
        <v>437</v>
      </c>
      <c r="O205" s="102">
        <f t="shared" si="35"/>
        <v>279</v>
      </c>
      <c r="P205" s="103">
        <f t="shared" si="35"/>
        <v>107</v>
      </c>
      <c r="Q205" s="88">
        <f>H205*L205</f>
        <v>6548633.8224787358</v>
      </c>
      <c r="R205" s="104">
        <f>H205*M205</f>
        <v>51328815.579999998</v>
      </c>
      <c r="S205" s="104">
        <f>H205*N205</f>
        <v>27254790.289744835</v>
      </c>
      <c r="T205" s="104">
        <f>H205*O205</f>
        <v>17400655.585443497</v>
      </c>
      <c r="U205" s="105">
        <f>H205*P205</f>
        <v>6673369.7048116643</v>
      </c>
    </row>
    <row r="206" spans="1:21" s="106" customFormat="1" x14ac:dyDescent="0.25">
      <c r="A206" s="70" t="s">
        <v>605</v>
      </c>
      <c r="B206" s="70"/>
      <c r="C206" s="70"/>
      <c r="G206" s="85">
        <f>H205*J206</f>
        <v>45092021.463353582</v>
      </c>
      <c r="H206" s="107"/>
      <c r="I206" s="107"/>
      <c r="J206" s="108">
        <f>J145+J154+J160+J168+J173+J182+J192+J194+J197</f>
        <v>723</v>
      </c>
      <c r="K206" s="108">
        <f t="shared" ref="K206:P206" si="36">K145+K154+K160+K168+K173+K182+K192+K194+K197</f>
        <v>776</v>
      </c>
      <c r="L206" s="108">
        <f t="shared" si="36"/>
        <v>53</v>
      </c>
      <c r="M206" s="108">
        <f t="shared" si="36"/>
        <v>766</v>
      </c>
      <c r="N206" s="108">
        <f t="shared" si="36"/>
        <v>402</v>
      </c>
      <c r="O206" s="108">
        <f t="shared" si="36"/>
        <v>267</v>
      </c>
      <c r="P206" s="109">
        <f t="shared" si="36"/>
        <v>97</v>
      </c>
      <c r="Q206" s="97">
        <f>H205*L206</f>
        <v>3305500.8818226</v>
      </c>
      <c r="R206" s="110">
        <f>H205*M206</f>
        <v>47773842.93351154</v>
      </c>
      <c r="S206" s="110">
        <f>H205*N206</f>
        <v>25071912.348918591</v>
      </c>
      <c r="T206" s="110">
        <f>H205*O206</f>
        <v>16652240.291445928</v>
      </c>
      <c r="U206" s="111">
        <f>H205*P206</f>
        <v>6049690.2931470228</v>
      </c>
    </row>
    <row r="207" spans="1:21" s="106" customFormat="1" x14ac:dyDescent="0.25">
      <c r="A207" s="70" t="s">
        <v>606</v>
      </c>
      <c r="B207" s="70"/>
      <c r="C207" s="70"/>
      <c r="G207" s="85">
        <f>H205*J207</f>
        <v>187103.82349939246</v>
      </c>
      <c r="H207" s="107"/>
      <c r="I207" s="107"/>
      <c r="J207" s="108">
        <f>J146+J155+J161+J169+J174+J183+J193+J195+J198</f>
        <v>3</v>
      </c>
      <c r="K207" s="108">
        <f t="shared" ref="K207:P207" si="37">K146+K155+K161+K169+K174+K183+K193+K195+K198</f>
        <v>40</v>
      </c>
      <c r="L207" s="108">
        <f t="shared" si="37"/>
        <v>37</v>
      </c>
      <c r="M207" s="108">
        <f t="shared" si="37"/>
        <v>40</v>
      </c>
      <c r="N207" s="108">
        <f t="shared" si="37"/>
        <v>18</v>
      </c>
      <c r="O207" s="108">
        <f t="shared" si="37"/>
        <v>12</v>
      </c>
      <c r="P207" s="109">
        <f t="shared" si="37"/>
        <v>10</v>
      </c>
      <c r="Q207" s="97">
        <f>H205*L207</f>
        <v>2307613.8231591736</v>
      </c>
      <c r="R207" s="110">
        <f>H205*M207</f>
        <v>2494717.6466585658</v>
      </c>
      <c r="S207" s="110">
        <f>H205*N207</f>
        <v>1122622.9409963547</v>
      </c>
      <c r="T207" s="110">
        <f>H205*O207</f>
        <v>748415.29399756982</v>
      </c>
      <c r="U207" s="111">
        <f>H205*P207</f>
        <v>623679.41166464146</v>
      </c>
    </row>
    <row r="208" spans="1:21" s="106" customFormat="1" x14ac:dyDescent="0.25">
      <c r="A208" s="70" t="s">
        <v>607</v>
      </c>
      <c r="B208" s="70"/>
      <c r="C208" s="70"/>
      <c r="G208" s="85">
        <f>H205*J208</f>
        <v>0</v>
      </c>
      <c r="H208" s="107"/>
      <c r="I208" s="107"/>
      <c r="J208" s="108">
        <f>J184</f>
        <v>0</v>
      </c>
      <c r="K208" s="108">
        <f t="shared" ref="K208:P208" si="38">K184</f>
        <v>15</v>
      </c>
      <c r="L208" s="108">
        <f t="shared" si="38"/>
        <v>15</v>
      </c>
      <c r="M208" s="108">
        <f t="shared" si="38"/>
        <v>15</v>
      </c>
      <c r="N208" s="108">
        <f t="shared" si="38"/>
        <v>15</v>
      </c>
      <c r="O208" s="108">
        <f t="shared" si="38"/>
        <v>0</v>
      </c>
      <c r="P208" s="109">
        <f t="shared" si="38"/>
        <v>0</v>
      </c>
      <c r="Q208" s="97">
        <f>H205*L208</f>
        <v>935519.11749696231</v>
      </c>
      <c r="R208" s="110">
        <f>H205*M208</f>
        <v>935519.11749696231</v>
      </c>
      <c r="S208" s="110">
        <f>H205*N208</f>
        <v>935519.11749696231</v>
      </c>
      <c r="T208" s="110">
        <f>H205*O208</f>
        <v>0</v>
      </c>
      <c r="U208" s="111">
        <f>H205*P208</f>
        <v>0</v>
      </c>
    </row>
    <row r="209" spans="1:21" s="106" customFormat="1" ht="15.75" thickBot="1" x14ac:dyDescent="0.3">
      <c r="A209" s="70" t="s">
        <v>608</v>
      </c>
      <c r="B209" s="70"/>
      <c r="C209" s="70"/>
      <c r="G209" s="85">
        <f>H205*J209</f>
        <v>187103.82349939246</v>
      </c>
      <c r="H209" s="107"/>
      <c r="I209" s="107"/>
      <c r="J209" s="108">
        <f>J170+J178+J196</f>
        <v>3</v>
      </c>
      <c r="K209" s="108">
        <f t="shared" ref="K209:P209" si="39">K170+K178+K196</f>
        <v>3</v>
      </c>
      <c r="L209" s="108">
        <f t="shared" si="39"/>
        <v>0</v>
      </c>
      <c r="M209" s="108">
        <f t="shared" si="39"/>
        <v>2</v>
      </c>
      <c r="N209" s="108">
        <f t="shared" si="39"/>
        <v>2</v>
      </c>
      <c r="O209" s="108">
        <f t="shared" si="39"/>
        <v>0</v>
      </c>
      <c r="P209" s="109">
        <f t="shared" si="39"/>
        <v>0</v>
      </c>
      <c r="Q209" s="97">
        <f>H205*L209</f>
        <v>0</v>
      </c>
      <c r="R209" s="110">
        <f>H205*M209</f>
        <v>124735.8823329283</v>
      </c>
      <c r="S209" s="110">
        <f>H205*N209</f>
        <v>124735.8823329283</v>
      </c>
      <c r="T209" s="110">
        <f>H205*O209</f>
        <v>0</v>
      </c>
      <c r="U209" s="111">
        <f>H205*P209</f>
        <v>0</v>
      </c>
    </row>
    <row r="210" spans="1:21" s="112" customFormat="1" x14ac:dyDescent="0.25">
      <c r="A210" s="17" t="s">
        <v>613</v>
      </c>
      <c r="B210" s="17"/>
      <c r="C210" s="17"/>
      <c r="G210" s="113">
        <f>G200-G205</f>
        <v>98816727.920000002</v>
      </c>
      <c r="H210" s="113">
        <f>G210/M210</f>
        <v>65053.80376563529</v>
      </c>
      <c r="I210" s="113"/>
      <c r="J210" s="114">
        <f>J211+J212+J213+J214</f>
        <v>1318</v>
      </c>
      <c r="K210" s="114">
        <f t="shared" ref="K210:P210" si="40">K211+K212+K213+K214</f>
        <v>1774</v>
      </c>
      <c r="L210" s="114">
        <f t="shared" si="40"/>
        <v>456</v>
      </c>
      <c r="M210" s="114">
        <f t="shared" si="40"/>
        <v>1519</v>
      </c>
      <c r="N210" s="114">
        <f t="shared" si="40"/>
        <v>884</v>
      </c>
      <c r="O210" s="114">
        <f t="shared" si="40"/>
        <v>338</v>
      </c>
      <c r="P210" s="115">
        <f t="shared" si="40"/>
        <v>297</v>
      </c>
      <c r="Q210" s="88">
        <f>H210*L210</f>
        <v>29664534.517129693</v>
      </c>
      <c r="R210" s="116">
        <f>H210*M210</f>
        <v>98816727.920000002</v>
      </c>
      <c r="S210" s="116">
        <f>H210*N210</f>
        <v>57507562.528821595</v>
      </c>
      <c r="T210" s="116">
        <f>H210*O210</f>
        <v>21988185.672784727</v>
      </c>
      <c r="U210" s="117">
        <f>H210*P210</f>
        <v>19320979.71839368</v>
      </c>
    </row>
    <row r="211" spans="1:21" s="118" customFormat="1" x14ac:dyDescent="0.25">
      <c r="A211" s="69" t="s">
        <v>605</v>
      </c>
      <c r="B211" s="69"/>
      <c r="C211" s="69"/>
      <c r="G211" s="119">
        <f>H210*J211</f>
        <v>80406501.454325214</v>
      </c>
      <c r="H211" s="120"/>
      <c r="I211" s="120"/>
      <c r="J211" s="121">
        <f>J201-J206</f>
        <v>1236</v>
      </c>
      <c r="K211" s="121">
        <f t="shared" ref="K211:P211" si="41">K201-K206</f>
        <v>1614</v>
      </c>
      <c r="L211" s="121">
        <f t="shared" si="41"/>
        <v>378</v>
      </c>
      <c r="M211" s="121">
        <f t="shared" si="41"/>
        <v>1381</v>
      </c>
      <c r="N211" s="121">
        <f t="shared" si="41"/>
        <v>774</v>
      </c>
      <c r="O211" s="121">
        <f t="shared" si="41"/>
        <v>320</v>
      </c>
      <c r="P211" s="122">
        <f t="shared" si="41"/>
        <v>287</v>
      </c>
      <c r="Q211" s="97">
        <f>H210*L211</f>
        <v>24590337.823410138</v>
      </c>
      <c r="R211" s="123">
        <f>H210*M211</f>
        <v>89839303.000342339</v>
      </c>
      <c r="S211" s="123">
        <f>H210*N211</f>
        <v>50351644.114601716</v>
      </c>
      <c r="T211" s="123">
        <f>H210*O211</f>
        <v>20817217.205003291</v>
      </c>
      <c r="U211" s="124">
        <f>H210*P211</f>
        <v>18670441.680737328</v>
      </c>
    </row>
    <row r="212" spans="1:21" s="118" customFormat="1" x14ac:dyDescent="0.25">
      <c r="A212" s="69" t="s">
        <v>606</v>
      </c>
      <c r="B212" s="69"/>
      <c r="C212" s="69"/>
      <c r="G212" s="119">
        <f>H210*J212</f>
        <v>2406990.7393285059</v>
      </c>
      <c r="H212" s="120"/>
      <c r="I212" s="120"/>
      <c r="J212" s="121">
        <f t="shared" ref="J212:P214" si="42">J202-J207</f>
        <v>37</v>
      </c>
      <c r="K212" s="121">
        <f t="shared" si="42"/>
        <v>79</v>
      </c>
      <c r="L212" s="121">
        <f t="shared" si="42"/>
        <v>42</v>
      </c>
      <c r="M212" s="121">
        <f t="shared" si="42"/>
        <v>72</v>
      </c>
      <c r="N212" s="121">
        <f t="shared" si="42"/>
        <v>45</v>
      </c>
      <c r="O212" s="121">
        <f t="shared" si="42"/>
        <v>18</v>
      </c>
      <c r="P212" s="122">
        <f t="shared" si="42"/>
        <v>9</v>
      </c>
      <c r="Q212" s="97">
        <f>H210*L212</f>
        <v>2732259.7581566824</v>
      </c>
      <c r="R212" s="123">
        <f>H210*M212</f>
        <v>4683873.8711257409</v>
      </c>
      <c r="S212" s="123">
        <f>H210*N212</f>
        <v>2927421.1694535878</v>
      </c>
      <c r="T212" s="123">
        <f>H210*O212</f>
        <v>1170968.4677814352</v>
      </c>
      <c r="U212" s="124">
        <f>H210*P212</f>
        <v>585484.23389071762</v>
      </c>
    </row>
    <row r="213" spans="1:21" s="118" customFormat="1" x14ac:dyDescent="0.25">
      <c r="A213" s="69" t="s">
        <v>607</v>
      </c>
      <c r="B213" s="69"/>
      <c r="C213" s="69"/>
      <c r="G213" s="119">
        <f>H210*J213</f>
        <v>2927421.1694535878</v>
      </c>
      <c r="H213" s="120"/>
      <c r="I213" s="120"/>
      <c r="J213" s="121">
        <f t="shared" si="42"/>
        <v>45</v>
      </c>
      <c r="K213" s="121">
        <f t="shared" si="42"/>
        <v>77</v>
      </c>
      <c r="L213" s="121">
        <f t="shared" si="42"/>
        <v>32</v>
      </c>
      <c r="M213" s="121">
        <f t="shared" si="42"/>
        <v>62</v>
      </c>
      <c r="N213" s="121">
        <f t="shared" si="42"/>
        <v>62</v>
      </c>
      <c r="O213" s="121">
        <f t="shared" si="42"/>
        <v>0</v>
      </c>
      <c r="P213" s="122">
        <f t="shared" si="42"/>
        <v>0</v>
      </c>
      <c r="Q213" s="97">
        <f>H210*L213</f>
        <v>2081721.7205003293</v>
      </c>
      <c r="R213" s="123">
        <f>H210*M213</f>
        <v>4033335.8334693881</v>
      </c>
      <c r="S213" s="123">
        <f>H210*N213</f>
        <v>4033335.8334693881</v>
      </c>
      <c r="T213" s="123">
        <f>H210*O213</f>
        <v>0</v>
      </c>
      <c r="U213" s="124">
        <f>H210*P213</f>
        <v>0</v>
      </c>
    </row>
    <row r="214" spans="1:21" s="118" customFormat="1" ht="15.75" thickBot="1" x14ac:dyDescent="0.3">
      <c r="A214" s="69" t="s">
        <v>608</v>
      </c>
      <c r="B214" s="69"/>
      <c r="C214" s="69"/>
      <c r="G214" s="119">
        <f>H210*J214</f>
        <v>0</v>
      </c>
      <c r="H214" s="120"/>
      <c r="I214" s="120"/>
      <c r="J214" s="121">
        <f t="shared" si="42"/>
        <v>0</v>
      </c>
      <c r="K214" s="121">
        <f t="shared" si="42"/>
        <v>4</v>
      </c>
      <c r="L214" s="121">
        <f t="shared" si="42"/>
        <v>4</v>
      </c>
      <c r="M214" s="121">
        <f t="shared" si="42"/>
        <v>4</v>
      </c>
      <c r="N214" s="121">
        <f t="shared" si="42"/>
        <v>3</v>
      </c>
      <c r="O214" s="121">
        <f t="shared" si="42"/>
        <v>0</v>
      </c>
      <c r="P214" s="122">
        <f t="shared" si="42"/>
        <v>1</v>
      </c>
      <c r="Q214" s="97">
        <f>H210*L214</f>
        <v>260215.21506254116</v>
      </c>
      <c r="R214" s="123">
        <f>H210*M214</f>
        <v>260215.21506254116</v>
      </c>
      <c r="S214" s="123">
        <f>H210*N214</f>
        <v>195161.41129690586</v>
      </c>
      <c r="T214" s="123">
        <f>H210*O214</f>
        <v>0</v>
      </c>
      <c r="U214" s="124">
        <f>H210*P214</f>
        <v>65053.80376563529</v>
      </c>
    </row>
    <row r="215" spans="1:21" ht="30.75" thickBot="1" x14ac:dyDescent="0.3">
      <c r="A215" s="7" t="s">
        <v>405</v>
      </c>
      <c r="L215" s="10">
        <f t="shared" si="28"/>
        <v>0</v>
      </c>
      <c r="M215" s="10">
        <f t="shared" si="29"/>
        <v>0</v>
      </c>
    </row>
    <row r="216" spans="1:21" s="86" customFormat="1" ht="45.75" thickBot="1" x14ac:dyDescent="0.3">
      <c r="A216" s="11" t="s">
        <v>406</v>
      </c>
      <c r="B216" s="11" t="s">
        <v>407</v>
      </c>
      <c r="C216" s="11" t="s">
        <v>408</v>
      </c>
      <c r="D216" s="11" t="s">
        <v>407</v>
      </c>
      <c r="E216" s="11" t="s">
        <v>409</v>
      </c>
      <c r="F216" s="11" t="s">
        <v>410</v>
      </c>
      <c r="G216" s="12">
        <v>6951687.5800000001</v>
      </c>
      <c r="H216" s="12" t="s">
        <v>20</v>
      </c>
      <c r="I216" s="12" t="s">
        <v>21</v>
      </c>
      <c r="J216" s="13">
        <v>54</v>
      </c>
      <c r="K216" s="13">
        <v>93</v>
      </c>
      <c r="L216" s="13">
        <f t="shared" si="28"/>
        <v>39</v>
      </c>
      <c r="M216" s="13">
        <f t="shared" si="29"/>
        <v>93</v>
      </c>
      <c r="N216" s="13">
        <v>93</v>
      </c>
      <c r="O216" s="13">
        <v>0</v>
      </c>
      <c r="P216" s="12">
        <v>0</v>
      </c>
      <c r="Q216" s="84"/>
      <c r="R216" s="85"/>
      <c r="S216" s="85"/>
      <c r="T216" s="85"/>
      <c r="U216" s="85"/>
    </row>
    <row r="217" spans="1:21" s="86" customFormat="1" ht="30.75" thickBot="1" x14ac:dyDescent="0.3">
      <c r="A217" s="11"/>
      <c r="B217" s="11"/>
      <c r="C217" s="11"/>
      <c r="D217" s="11"/>
      <c r="E217" s="11"/>
      <c r="F217" s="11"/>
      <c r="G217" s="12"/>
      <c r="H217" s="12" t="s">
        <v>22</v>
      </c>
      <c r="I217" s="12" t="s">
        <v>21</v>
      </c>
      <c r="J217" s="13">
        <v>0</v>
      </c>
      <c r="K217" s="13">
        <v>3</v>
      </c>
      <c r="L217" s="13">
        <f t="shared" si="28"/>
        <v>3</v>
      </c>
      <c r="M217" s="13">
        <f t="shared" si="29"/>
        <v>3</v>
      </c>
      <c r="N217" s="13">
        <v>3</v>
      </c>
      <c r="O217" s="13">
        <v>0</v>
      </c>
      <c r="P217" s="12">
        <v>0</v>
      </c>
      <c r="Q217" s="84"/>
      <c r="R217" s="85"/>
      <c r="S217" s="85"/>
      <c r="T217" s="85"/>
      <c r="U217" s="85"/>
    </row>
    <row r="218" spans="1:21" s="86" customFormat="1" ht="45.75" thickBot="1" x14ac:dyDescent="0.3">
      <c r="A218" s="11" t="s">
        <v>411</v>
      </c>
      <c r="B218" s="11" t="s">
        <v>412</v>
      </c>
      <c r="C218" s="11" t="s">
        <v>413</v>
      </c>
      <c r="D218" s="11" t="s">
        <v>412</v>
      </c>
      <c r="E218" s="11" t="s">
        <v>414</v>
      </c>
      <c r="F218" s="11" t="s">
        <v>415</v>
      </c>
      <c r="G218" s="12">
        <v>1275050.69</v>
      </c>
      <c r="H218" s="12" t="s">
        <v>20</v>
      </c>
      <c r="I218" s="12" t="s">
        <v>21</v>
      </c>
      <c r="J218" s="13">
        <v>18</v>
      </c>
      <c r="K218" s="13">
        <v>18</v>
      </c>
      <c r="L218" s="13">
        <f t="shared" si="28"/>
        <v>0</v>
      </c>
      <c r="M218" s="13">
        <f t="shared" si="29"/>
        <v>18</v>
      </c>
      <c r="N218" s="13">
        <v>0</v>
      </c>
      <c r="O218" s="13">
        <v>14</v>
      </c>
      <c r="P218" s="12">
        <v>4</v>
      </c>
      <c r="Q218" s="84"/>
      <c r="R218" s="85"/>
      <c r="S218" s="85"/>
      <c r="T218" s="85"/>
      <c r="U218" s="85"/>
    </row>
    <row r="219" spans="1:21" s="86" customFormat="1" ht="60.75" thickBot="1" x14ac:dyDescent="0.3">
      <c r="A219" s="11" t="s">
        <v>416</v>
      </c>
      <c r="B219" s="11" t="s">
        <v>417</v>
      </c>
      <c r="C219" s="11" t="s">
        <v>418</v>
      </c>
      <c r="D219" s="11" t="s">
        <v>417</v>
      </c>
      <c r="E219" s="11" t="s">
        <v>419</v>
      </c>
      <c r="F219" s="11" t="s">
        <v>420</v>
      </c>
      <c r="G219" s="12">
        <v>6175810.3799999999</v>
      </c>
      <c r="H219" s="12" t="s">
        <v>20</v>
      </c>
      <c r="I219" s="12" t="s">
        <v>21</v>
      </c>
      <c r="J219" s="13">
        <v>90</v>
      </c>
      <c r="K219" s="13">
        <v>90</v>
      </c>
      <c r="L219" s="13">
        <f t="shared" si="28"/>
        <v>0</v>
      </c>
      <c r="M219" s="13">
        <f t="shared" si="29"/>
        <v>90</v>
      </c>
      <c r="N219" s="13">
        <v>90</v>
      </c>
      <c r="O219" s="13">
        <v>0</v>
      </c>
      <c r="P219" s="12">
        <v>0</v>
      </c>
      <c r="Q219" s="84"/>
      <c r="R219" s="85"/>
      <c r="S219" s="85"/>
      <c r="T219" s="85"/>
      <c r="U219" s="85"/>
    </row>
    <row r="220" spans="1:21" s="86" customFormat="1" ht="30.75" thickBot="1" x14ac:dyDescent="0.3">
      <c r="A220" s="11"/>
      <c r="B220" s="11"/>
      <c r="C220" s="11"/>
      <c r="D220" s="11"/>
      <c r="E220" s="11"/>
      <c r="F220" s="11"/>
      <c r="G220" s="12"/>
      <c r="H220" s="12" t="s">
        <v>22</v>
      </c>
      <c r="I220" s="12" t="s">
        <v>21</v>
      </c>
      <c r="J220" s="13">
        <v>0</v>
      </c>
      <c r="K220" s="13">
        <v>3</v>
      </c>
      <c r="L220" s="13">
        <f t="shared" si="28"/>
        <v>3</v>
      </c>
      <c r="M220" s="13">
        <f t="shared" si="29"/>
        <v>3</v>
      </c>
      <c r="N220" s="13">
        <v>3</v>
      </c>
      <c r="O220" s="13">
        <v>0</v>
      </c>
      <c r="P220" s="12">
        <v>0</v>
      </c>
      <c r="Q220" s="84"/>
      <c r="R220" s="85"/>
      <c r="S220" s="85"/>
      <c r="T220" s="85"/>
      <c r="U220" s="85"/>
    </row>
    <row r="221" spans="1:21" s="86" customFormat="1" ht="120.75" thickBot="1" x14ac:dyDescent="0.3">
      <c r="A221" s="11" t="s">
        <v>421</v>
      </c>
      <c r="B221" s="11" t="s">
        <v>422</v>
      </c>
      <c r="C221" s="11" t="s">
        <v>423</v>
      </c>
      <c r="D221" s="11" t="s">
        <v>422</v>
      </c>
      <c r="E221" s="11" t="s">
        <v>424</v>
      </c>
      <c r="F221" s="11" t="s">
        <v>425</v>
      </c>
      <c r="G221" s="12">
        <v>10333711.42</v>
      </c>
      <c r="H221" s="12" t="s">
        <v>20</v>
      </c>
      <c r="I221" s="12" t="s">
        <v>21</v>
      </c>
      <c r="J221" s="13">
        <v>187</v>
      </c>
      <c r="K221" s="13">
        <v>187</v>
      </c>
      <c r="L221" s="13">
        <f t="shared" si="28"/>
        <v>0</v>
      </c>
      <c r="M221" s="13">
        <f t="shared" si="29"/>
        <v>127</v>
      </c>
      <c r="N221" s="13">
        <v>127</v>
      </c>
      <c r="O221" s="13">
        <v>0</v>
      </c>
      <c r="P221" s="12">
        <v>0</v>
      </c>
      <c r="Q221" s="84"/>
      <c r="R221" s="85"/>
      <c r="S221" s="85"/>
      <c r="T221" s="85"/>
      <c r="U221" s="85"/>
    </row>
    <row r="222" spans="1:21" s="86" customFormat="1" ht="30.75" thickBot="1" x14ac:dyDescent="0.3">
      <c r="A222" s="11"/>
      <c r="B222" s="11"/>
      <c r="C222" s="11"/>
      <c r="D222" s="11"/>
      <c r="E222" s="11"/>
      <c r="F222" s="11"/>
      <c r="G222" s="12"/>
      <c r="H222" s="12" t="s">
        <v>22</v>
      </c>
      <c r="I222" s="12" t="s">
        <v>21</v>
      </c>
      <c r="J222" s="13">
        <v>0</v>
      </c>
      <c r="K222" s="13">
        <v>6</v>
      </c>
      <c r="L222" s="13">
        <f t="shared" si="28"/>
        <v>6</v>
      </c>
      <c r="M222" s="13">
        <f t="shared" si="29"/>
        <v>6</v>
      </c>
      <c r="N222" s="13">
        <v>6</v>
      </c>
      <c r="O222" s="13">
        <v>0</v>
      </c>
      <c r="P222" s="12">
        <v>0</v>
      </c>
      <c r="Q222" s="84"/>
      <c r="R222" s="85"/>
      <c r="S222" s="85"/>
      <c r="T222" s="85"/>
      <c r="U222" s="85"/>
    </row>
    <row r="223" spans="1:21" s="86" customFormat="1" ht="45.75" thickBot="1" x14ac:dyDescent="0.3">
      <c r="A223" s="11"/>
      <c r="B223" s="11"/>
      <c r="C223" s="11"/>
      <c r="D223" s="11"/>
      <c r="E223" s="11"/>
      <c r="F223" s="11"/>
      <c r="G223" s="12"/>
      <c r="H223" s="12" t="s">
        <v>23</v>
      </c>
      <c r="I223" s="12" t="s">
        <v>21</v>
      </c>
      <c r="J223" s="13">
        <v>0</v>
      </c>
      <c r="K223" s="13">
        <v>15</v>
      </c>
      <c r="L223" s="13">
        <f t="shared" si="28"/>
        <v>15</v>
      </c>
      <c r="M223" s="13">
        <f t="shared" si="29"/>
        <v>15</v>
      </c>
      <c r="N223" s="13">
        <v>15</v>
      </c>
      <c r="O223" s="13">
        <v>0</v>
      </c>
      <c r="P223" s="12">
        <v>0</v>
      </c>
      <c r="Q223" s="84"/>
      <c r="R223" s="85"/>
      <c r="S223" s="85"/>
      <c r="T223" s="85"/>
      <c r="U223" s="85"/>
    </row>
    <row r="224" spans="1:21" s="86" customFormat="1" ht="45.75" thickBot="1" x14ac:dyDescent="0.3">
      <c r="A224" s="11"/>
      <c r="B224" s="11"/>
      <c r="C224" s="11"/>
      <c r="D224" s="11"/>
      <c r="E224" s="11"/>
      <c r="F224" s="11"/>
      <c r="G224" s="12"/>
      <c r="H224" s="12" t="s">
        <v>44</v>
      </c>
      <c r="I224" s="12" t="s">
        <v>45</v>
      </c>
      <c r="J224" s="13">
        <v>0</v>
      </c>
      <c r="K224" s="13">
        <v>1</v>
      </c>
      <c r="L224" s="13">
        <f t="shared" si="28"/>
        <v>1</v>
      </c>
      <c r="M224" s="13">
        <f t="shared" si="29"/>
        <v>1</v>
      </c>
      <c r="N224" s="13">
        <v>1</v>
      </c>
      <c r="O224" s="13">
        <v>0</v>
      </c>
      <c r="P224" s="12">
        <v>0</v>
      </c>
      <c r="Q224" s="84"/>
      <c r="R224" s="85"/>
      <c r="S224" s="85"/>
      <c r="T224" s="85"/>
      <c r="U224" s="85"/>
    </row>
    <row r="225" spans="1:21" s="86" customFormat="1" ht="60.75" thickBot="1" x14ac:dyDescent="0.3">
      <c r="A225" s="11" t="s">
        <v>426</v>
      </c>
      <c r="B225" s="11" t="s">
        <v>427</v>
      </c>
      <c r="C225" s="11" t="s">
        <v>428</v>
      </c>
      <c r="D225" s="11" t="s">
        <v>427</v>
      </c>
      <c r="E225" s="11" t="s">
        <v>429</v>
      </c>
      <c r="F225" s="11" t="s">
        <v>430</v>
      </c>
      <c r="G225" s="12">
        <v>3074845.74</v>
      </c>
      <c r="H225" s="12" t="s">
        <v>20</v>
      </c>
      <c r="I225" s="12" t="s">
        <v>21</v>
      </c>
      <c r="J225" s="13">
        <v>0</v>
      </c>
      <c r="K225" s="13">
        <v>36</v>
      </c>
      <c r="L225" s="13">
        <f t="shared" si="28"/>
        <v>36</v>
      </c>
      <c r="M225" s="13">
        <f t="shared" si="29"/>
        <v>36</v>
      </c>
      <c r="N225" s="13">
        <v>0</v>
      </c>
      <c r="O225" s="13">
        <v>36</v>
      </c>
      <c r="P225" s="12">
        <v>0</v>
      </c>
      <c r="Q225" s="84"/>
      <c r="R225" s="85"/>
      <c r="S225" s="85"/>
      <c r="T225" s="85"/>
      <c r="U225" s="85"/>
    </row>
    <row r="226" spans="1:21" ht="90.75" thickBot="1" x14ac:dyDescent="0.3">
      <c r="A226" s="8" t="s">
        <v>431</v>
      </c>
      <c r="B226" s="8" t="s">
        <v>432</v>
      </c>
      <c r="C226" s="8" t="s">
        <v>433</v>
      </c>
      <c r="D226" s="8" t="s">
        <v>434</v>
      </c>
      <c r="E226" s="8" t="s">
        <v>435</v>
      </c>
      <c r="F226" s="8" t="s">
        <v>436</v>
      </c>
      <c r="G226" s="9">
        <v>5963507.0499999998</v>
      </c>
      <c r="H226" s="9" t="s">
        <v>20</v>
      </c>
      <c r="I226" s="9" t="s">
        <v>21</v>
      </c>
      <c r="J226" s="10">
        <v>90</v>
      </c>
      <c r="K226" s="10">
        <v>90</v>
      </c>
      <c r="L226" s="10">
        <f t="shared" si="28"/>
        <v>0</v>
      </c>
      <c r="M226" s="10">
        <f t="shared" si="29"/>
        <v>90</v>
      </c>
      <c r="N226" s="10">
        <v>0</v>
      </c>
      <c r="O226" s="10">
        <v>80</v>
      </c>
      <c r="P226" s="9">
        <v>10</v>
      </c>
    </row>
    <row r="227" spans="1:21" ht="45.75" thickBot="1" x14ac:dyDescent="0.3">
      <c r="A227" s="8"/>
      <c r="B227" s="8"/>
      <c r="C227" s="8"/>
      <c r="D227" s="8"/>
      <c r="E227" s="8"/>
      <c r="F227" s="8"/>
      <c r="G227" s="9"/>
      <c r="H227" s="9" t="s">
        <v>23</v>
      </c>
      <c r="I227" s="9" t="s">
        <v>21</v>
      </c>
      <c r="J227" s="10">
        <v>0</v>
      </c>
      <c r="K227" s="10">
        <v>7</v>
      </c>
      <c r="L227" s="10">
        <f t="shared" si="28"/>
        <v>7</v>
      </c>
      <c r="M227" s="10">
        <f t="shared" si="29"/>
        <v>7</v>
      </c>
      <c r="N227" s="10">
        <v>0</v>
      </c>
      <c r="O227" s="10">
        <v>7</v>
      </c>
      <c r="P227" s="9">
        <v>0</v>
      </c>
    </row>
    <row r="228" spans="1:21" s="86" customFormat="1" ht="60.75" thickBot="1" x14ac:dyDescent="0.3">
      <c r="A228" s="11" t="s">
        <v>437</v>
      </c>
      <c r="B228" s="11" t="s">
        <v>438</v>
      </c>
      <c r="C228" s="11" t="s">
        <v>439</v>
      </c>
      <c r="D228" s="11" t="s">
        <v>438</v>
      </c>
      <c r="E228" s="11" t="s">
        <v>440</v>
      </c>
      <c r="F228" s="11" t="s">
        <v>441</v>
      </c>
      <c r="G228" s="12">
        <v>414635.24</v>
      </c>
      <c r="H228" s="12" t="s">
        <v>44</v>
      </c>
      <c r="I228" s="12" t="s">
        <v>45</v>
      </c>
      <c r="J228" s="13">
        <v>0</v>
      </c>
      <c r="K228" s="13">
        <v>1</v>
      </c>
      <c r="L228" s="13">
        <f t="shared" ref="L228:L302" si="43">K228-J228</f>
        <v>1</v>
      </c>
      <c r="M228" s="13">
        <f t="shared" ref="M228:M302" si="44">N228+O228+P228</f>
        <v>1</v>
      </c>
      <c r="N228" s="13">
        <v>0</v>
      </c>
      <c r="O228" s="13">
        <v>0</v>
      </c>
      <c r="P228" s="12">
        <v>1</v>
      </c>
      <c r="Q228" s="84"/>
      <c r="R228" s="85"/>
      <c r="S228" s="85"/>
      <c r="T228" s="85"/>
      <c r="U228" s="85"/>
    </row>
    <row r="229" spans="1:21" s="86" customFormat="1" ht="60.75" thickBot="1" x14ac:dyDescent="0.3">
      <c r="A229" s="11" t="s">
        <v>442</v>
      </c>
      <c r="B229" s="11" t="s">
        <v>443</v>
      </c>
      <c r="C229" s="11" t="s">
        <v>444</v>
      </c>
      <c r="D229" s="11" t="s">
        <v>443</v>
      </c>
      <c r="E229" s="11" t="s">
        <v>445</v>
      </c>
      <c r="F229" s="11" t="s">
        <v>446</v>
      </c>
      <c r="G229" s="12">
        <v>9025607.7300000004</v>
      </c>
      <c r="H229" s="12" t="s">
        <v>20</v>
      </c>
      <c r="I229" s="12" t="s">
        <v>21</v>
      </c>
      <c r="J229" s="13">
        <v>126</v>
      </c>
      <c r="K229" s="13">
        <v>120</v>
      </c>
      <c r="L229" s="13">
        <f t="shared" si="43"/>
        <v>-6</v>
      </c>
      <c r="M229" s="13">
        <f t="shared" si="44"/>
        <v>120</v>
      </c>
      <c r="N229" s="13">
        <v>120</v>
      </c>
      <c r="O229" s="13">
        <v>0</v>
      </c>
      <c r="P229" s="12">
        <v>0</v>
      </c>
      <c r="Q229" s="84"/>
      <c r="R229" s="85"/>
      <c r="S229" s="85"/>
      <c r="T229" s="85"/>
      <c r="U229" s="85"/>
    </row>
    <row r="230" spans="1:21" s="86" customFormat="1" ht="30.75" thickBot="1" x14ac:dyDescent="0.3">
      <c r="A230" s="11"/>
      <c r="B230" s="11"/>
      <c r="C230" s="11"/>
      <c r="D230" s="11"/>
      <c r="E230" s="11"/>
      <c r="F230" s="11"/>
      <c r="G230" s="12"/>
      <c r="H230" s="12" t="s">
        <v>22</v>
      </c>
      <c r="I230" s="12" t="s">
        <v>21</v>
      </c>
      <c r="J230" s="13">
        <v>0</v>
      </c>
      <c r="K230" s="13">
        <v>5</v>
      </c>
      <c r="L230" s="13">
        <f t="shared" si="43"/>
        <v>5</v>
      </c>
      <c r="M230" s="13">
        <f t="shared" si="44"/>
        <v>5</v>
      </c>
      <c r="N230" s="13">
        <v>5</v>
      </c>
      <c r="O230" s="13">
        <v>0</v>
      </c>
      <c r="P230" s="12">
        <v>0</v>
      </c>
      <c r="Q230" s="84"/>
      <c r="R230" s="85"/>
      <c r="S230" s="85"/>
      <c r="T230" s="85"/>
      <c r="U230" s="85"/>
    </row>
    <row r="231" spans="1:21" ht="60.75" thickBot="1" x14ac:dyDescent="0.3">
      <c r="A231" s="8" t="s">
        <v>447</v>
      </c>
      <c r="B231" s="8" t="s">
        <v>448</v>
      </c>
      <c r="C231" s="8" t="s">
        <v>449</v>
      </c>
      <c r="D231" s="8" t="s">
        <v>448</v>
      </c>
      <c r="E231" s="8" t="s">
        <v>450</v>
      </c>
      <c r="F231" s="8" t="s">
        <v>451</v>
      </c>
      <c r="G231" s="9">
        <v>10720742.710000001</v>
      </c>
      <c r="H231" s="9" t="s">
        <v>20</v>
      </c>
      <c r="I231" s="9" t="s">
        <v>21</v>
      </c>
      <c r="J231" s="10">
        <v>191</v>
      </c>
      <c r="K231" s="10">
        <v>239</v>
      </c>
      <c r="L231" s="10">
        <f t="shared" si="43"/>
        <v>48</v>
      </c>
      <c r="M231" s="10">
        <f t="shared" si="44"/>
        <v>143</v>
      </c>
      <c r="N231" s="10">
        <v>143</v>
      </c>
      <c r="O231" s="10">
        <v>0</v>
      </c>
      <c r="P231" s="9">
        <v>0</v>
      </c>
    </row>
    <row r="232" spans="1:21" ht="30.75" thickBot="1" x14ac:dyDescent="0.3">
      <c r="A232" s="8"/>
      <c r="B232" s="8"/>
      <c r="C232" s="8"/>
      <c r="D232" s="8"/>
      <c r="E232" s="8"/>
      <c r="F232" s="8"/>
      <c r="G232" s="9"/>
      <c r="H232" s="9" t="s">
        <v>22</v>
      </c>
      <c r="I232" s="9" t="s">
        <v>21</v>
      </c>
      <c r="J232" s="10">
        <v>10</v>
      </c>
      <c r="K232" s="10">
        <v>16</v>
      </c>
      <c r="L232" s="10">
        <f t="shared" si="43"/>
        <v>6</v>
      </c>
      <c r="M232" s="10">
        <f t="shared" si="44"/>
        <v>10</v>
      </c>
      <c r="N232" s="10">
        <v>10</v>
      </c>
      <c r="O232" s="10">
        <v>0</v>
      </c>
      <c r="P232" s="9">
        <v>0</v>
      </c>
    </row>
    <row r="233" spans="1:21" s="86" customFormat="1" ht="60.75" thickBot="1" x14ac:dyDescent="0.3">
      <c r="A233" s="11" t="s">
        <v>452</v>
      </c>
      <c r="B233" s="11" t="s">
        <v>453</v>
      </c>
      <c r="C233" s="11" t="s">
        <v>454</v>
      </c>
      <c r="D233" s="11" t="s">
        <v>453</v>
      </c>
      <c r="E233" s="11" t="s">
        <v>455</v>
      </c>
      <c r="F233" s="11" t="s">
        <v>456</v>
      </c>
      <c r="G233" s="12">
        <v>5485223.46</v>
      </c>
      <c r="H233" s="12" t="s">
        <v>20</v>
      </c>
      <c r="I233" s="12" t="s">
        <v>21</v>
      </c>
      <c r="J233" s="13">
        <v>75</v>
      </c>
      <c r="K233" s="13">
        <v>75</v>
      </c>
      <c r="L233" s="13">
        <f t="shared" si="43"/>
        <v>0</v>
      </c>
      <c r="M233" s="13">
        <f t="shared" si="44"/>
        <v>75</v>
      </c>
      <c r="N233" s="13">
        <v>75</v>
      </c>
      <c r="O233" s="13">
        <v>0</v>
      </c>
      <c r="P233" s="12">
        <v>0</v>
      </c>
      <c r="Q233" s="84"/>
      <c r="R233" s="85"/>
      <c r="S233" s="85"/>
      <c r="T233" s="85"/>
      <c r="U233" s="85"/>
    </row>
    <row r="234" spans="1:21" s="86" customFormat="1" ht="30.75" thickBot="1" x14ac:dyDescent="0.3">
      <c r="A234" s="11"/>
      <c r="B234" s="11"/>
      <c r="C234" s="11"/>
      <c r="D234" s="11"/>
      <c r="E234" s="11"/>
      <c r="F234" s="11"/>
      <c r="G234" s="12"/>
      <c r="H234" s="12" t="s">
        <v>22</v>
      </c>
      <c r="I234" s="12" t="s">
        <v>21</v>
      </c>
      <c r="J234" s="13">
        <v>0</v>
      </c>
      <c r="K234" s="13">
        <v>3</v>
      </c>
      <c r="L234" s="13">
        <f t="shared" si="43"/>
        <v>3</v>
      </c>
      <c r="M234" s="13">
        <f t="shared" si="44"/>
        <v>3</v>
      </c>
      <c r="N234" s="13">
        <v>3</v>
      </c>
      <c r="O234" s="13">
        <v>0</v>
      </c>
      <c r="P234" s="12">
        <v>0</v>
      </c>
      <c r="Q234" s="84"/>
      <c r="R234" s="85"/>
      <c r="S234" s="85"/>
      <c r="T234" s="85"/>
      <c r="U234" s="85"/>
    </row>
    <row r="235" spans="1:21" ht="75.75" thickBot="1" x14ac:dyDescent="0.3">
      <c r="A235" s="8" t="s">
        <v>457</v>
      </c>
      <c r="B235" s="8" t="s">
        <v>453</v>
      </c>
      <c r="C235" s="8" t="s">
        <v>296</v>
      </c>
      <c r="D235" s="8" t="s">
        <v>458</v>
      </c>
      <c r="E235" s="8" t="s">
        <v>459</v>
      </c>
      <c r="F235" s="8" t="s">
        <v>460</v>
      </c>
      <c r="G235" s="9">
        <v>3780845.93</v>
      </c>
      <c r="H235" s="9" t="s">
        <v>20</v>
      </c>
      <c r="I235" s="9" t="s">
        <v>21</v>
      </c>
      <c r="J235" s="10">
        <v>51</v>
      </c>
      <c r="K235" s="10">
        <v>51</v>
      </c>
      <c r="L235" s="10">
        <f t="shared" si="43"/>
        <v>0</v>
      </c>
      <c r="M235" s="10">
        <f t="shared" si="44"/>
        <v>51</v>
      </c>
      <c r="N235" s="10">
        <v>0</v>
      </c>
      <c r="O235" s="10">
        <v>51</v>
      </c>
      <c r="P235" s="9">
        <v>0</v>
      </c>
    </row>
    <row r="236" spans="1:21" ht="75.75" thickBot="1" x14ac:dyDescent="0.3">
      <c r="A236" s="8" t="s">
        <v>461</v>
      </c>
      <c r="B236" s="8" t="s">
        <v>462</v>
      </c>
      <c r="C236" s="8" t="s">
        <v>463</v>
      </c>
      <c r="D236" s="8" t="s">
        <v>462</v>
      </c>
      <c r="E236" s="8" t="s">
        <v>464</v>
      </c>
      <c r="F236" s="8" t="s">
        <v>465</v>
      </c>
      <c r="G236" s="9">
        <v>8280706.3700000001</v>
      </c>
      <c r="H236" s="9" t="s">
        <v>20</v>
      </c>
      <c r="I236" s="9" t="s">
        <v>21</v>
      </c>
      <c r="J236" s="10">
        <v>120</v>
      </c>
      <c r="K236" s="10">
        <v>120</v>
      </c>
      <c r="L236" s="10">
        <f t="shared" si="43"/>
        <v>0</v>
      </c>
      <c r="M236" s="10">
        <f t="shared" si="44"/>
        <v>120</v>
      </c>
      <c r="N236" s="10">
        <v>120</v>
      </c>
      <c r="O236" s="10">
        <v>0</v>
      </c>
      <c r="P236" s="9">
        <v>0</v>
      </c>
    </row>
    <row r="237" spans="1:21" ht="30.75" thickBot="1" x14ac:dyDescent="0.3">
      <c r="A237" s="8"/>
      <c r="B237" s="8"/>
      <c r="C237" s="8"/>
      <c r="D237" s="8"/>
      <c r="E237" s="8"/>
      <c r="F237" s="8"/>
      <c r="G237" s="9"/>
      <c r="H237" s="9" t="s">
        <v>22</v>
      </c>
      <c r="I237" s="9" t="s">
        <v>21</v>
      </c>
      <c r="J237" s="10">
        <v>4</v>
      </c>
      <c r="K237" s="10">
        <v>4</v>
      </c>
      <c r="L237" s="10">
        <f t="shared" si="43"/>
        <v>0</v>
      </c>
      <c r="M237" s="10">
        <f t="shared" si="44"/>
        <v>4</v>
      </c>
      <c r="N237" s="10">
        <v>4</v>
      </c>
      <c r="O237" s="10">
        <v>0</v>
      </c>
      <c r="P237" s="9">
        <v>0</v>
      </c>
    </row>
    <row r="238" spans="1:21" ht="75.75" thickBot="1" x14ac:dyDescent="0.3">
      <c r="A238" s="8" t="s">
        <v>466</v>
      </c>
      <c r="B238" s="8" t="s">
        <v>467</v>
      </c>
      <c r="C238" s="8" t="s">
        <v>468</v>
      </c>
      <c r="D238" s="8" t="s">
        <v>469</v>
      </c>
      <c r="E238" s="8" t="s">
        <v>470</v>
      </c>
      <c r="F238" s="8" t="s">
        <v>471</v>
      </c>
      <c r="G238" s="9">
        <v>6235222.5800000001</v>
      </c>
      <c r="H238" s="9" t="s">
        <v>20</v>
      </c>
      <c r="I238" s="9" t="s">
        <v>21</v>
      </c>
      <c r="J238" s="10">
        <v>179</v>
      </c>
      <c r="K238" s="10">
        <v>206</v>
      </c>
      <c r="L238" s="10">
        <f t="shared" si="43"/>
        <v>27</v>
      </c>
      <c r="M238" s="10">
        <f t="shared" si="44"/>
        <v>87</v>
      </c>
      <c r="N238" s="10">
        <v>0</v>
      </c>
      <c r="O238" s="10">
        <v>87</v>
      </c>
      <c r="P238" s="9">
        <v>0</v>
      </c>
    </row>
    <row r="239" spans="1:21" ht="30.75" thickBot="1" x14ac:dyDescent="0.3">
      <c r="A239" s="8"/>
      <c r="B239" s="8"/>
      <c r="C239" s="8"/>
      <c r="D239" s="8"/>
      <c r="E239" s="8"/>
      <c r="F239" s="8"/>
      <c r="G239" s="9"/>
      <c r="H239" s="9" t="s">
        <v>22</v>
      </c>
      <c r="I239" s="9" t="s">
        <v>21</v>
      </c>
      <c r="J239" s="10">
        <v>0</v>
      </c>
      <c r="K239" s="10">
        <v>6</v>
      </c>
      <c r="L239" s="10">
        <f t="shared" si="43"/>
        <v>6</v>
      </c>
      <c r="M239" s="10">
        <f t="shared" si="44"/>
        <v>6</v>
      </c>
      <c r="N239" s="10">
        <v>0</v>
      </c>
      <c r="O239" s="10">
        <v>6</v>
      </c>
      <c r="P239" s="9">
        <v>0</v>
      </c>
    </row>
    <row r="240" spans="1:21" ht="60.75" thickBot="1" x14ac:dyDescent="0.3">
      <c r="A240" s="8" t="s">
        <v>472</v>
      </c>
      <c r="B240" s="8" t="s">
        <v>467</v>
      </c>
      <c r="C240" s="8" t="s">
        <v>473</v>
      </c>
      <c r="D240" s="8" t="s">
        <v>467</v>
      </c>
      <c r="E240" s="8" t="s">
        <v>474</v>
      </c>
      <c r="F240" s="8" t="s">
        <v>475</v>
      </c>
      <c r="G240" s="9">
        <v>134045.01</v>
      </c>
      <c r="H240" s="9" t="s">
        <v>23</v>
      </c>
      <c r="I240" s="9" t="s">
        <v>21</v>
      </c>
      <c r="J240" s="10">
        <v>0</v>
      </c>
      <c r="K240" s="10">
        <v>15</v>
      </c>
      <c r="L240" s="10">
        <f t="shared" si="43"/>
        <v>15</v>
      </c>
      <c r="M240" s="10">
        <f t="shared" si="44"/>
        <v>15</v>
      </c>
      <c r="N240" s="10">
        <v>0</v>
      </c>
      <c r="O240" s="10">
        <v>0</v>
      </c>
      <c r="P240" s="9">
        <v>15</v>
      </c>
    </row>
    <row r="241" spans="1:21" ht="90.75" thickBot="1" x14ac:dyDescent="0.3">
      <c r="A241" s="8" t="s">
        <v>476</v>
      </c>
      <c r="B241" s="8" t="s">
        <v>477</v>
      </c>
      <c r="C241" s="8" t="s">
        <v>478</v>
      </c>
      <c r="D241" s="8" t="s">
        <v>477</v>
      </c>
      <c r="E241" s="8" t="s">
        <v>479</v>
      </c>
      <c r="F241" s="8" t="s">
        <v>480</v>
      </c>
      <c r="G241" s="9">
        <v>2175749.2999999998</v>
      </c>
      <c r="H241" s="9" t="s">
        <v>20</v>
      </c>
      <c r="I241" s="9" t="s">
        <v>21</v>
      </c>
      <c r="J241" s="10">
        <v>0</v>
      </c>
      <c r="K241" s="10">
        <v>22</v>
      </c>
      <c r="L241" s="10">
        <f t="shared" si="43"/>
        <v>22</v>
      </c>
      <c r="M241" s="10">
        <f t="shared" si="44"/>
        <v>22</v>
      </c>
      <c r="N241" s="10">
        <v>0</v>
      </c>
      <c r="O241" s="10">
        <v>22</v>
      </c>
      <c r="P241" s="9">
        <v>0</v>
      </c>
    </row>
    <row r="242" spans="1:21" ht="30.75" thickBot="1" x14ac:dyDescent="0.3">
      <c r="A242" s="8"/>
      <c r="B242" s="8"/>
      <c r="C242" s="8"/>
      <c r="D242" s="8"/>
      <c r="E242" s="8"/>
      <c r="F242" s="8"/>
      <c r="G242" s="9"/>
      <c r="H242" s="9" t="s">
        <v>22</v>
      </c>
      <c r="I242" s="9" t="s">
        <v>21</v>
      </c>
      <c r="J242" s="10">
        <v>0</v>
      </c>
      <c r="K242" s="10">
        <v>8</v>
      </c>
      <c r="L242" s="10">
        <f t="shared" si="43"/>
        <v>8</v>
      </c>
      <c r="M242" s="10">
        <f t="shared" si="44"/>
        <v>8</v>
      </c>
      <c r="N242" s="10">
        <v>0</v>
      </c>
      <c r="O242" s="10">
        <v>8</v>
      </c>
      <c r="P242" s="9">
        <v>0</v>
      </c>
    </row>
    <row r="243" spans="1:21" ht="45.75" thickBot="1" x14ac:dyDescent="0.3">
      <c r="A243" s="8"/>
      <c r="B243" s="8"/>
      <c r="C243" s="8"/>
      <c r="D243" s="8"/>
      <c r="E243" s="8"/>
      <c r="F243" s="8"/>
      <c r="G243" s="9"/>
      <c r="H243" s="9" t="s">
        <v>23</v>
      </c>
      <c r="I243" s="9" t="s">
        <v>21</v>
      </c>
      <c r="J243" s="10">
        <v>15</v>
      </c>
      <c r="K243" s="10">
        <v>15</v>
      </c>
      <c r="L243" s="10">
        <f t="shared" si="43"/>
        <v>0</v>
      </c>
      <c r="M243" s="10">
        <f t="shared" si="44"/>
        <v>15</v>
      </c>
      <c r="N243" s="10">
        <v>15</v>
      </c>
      <c r="O243" s="10">
        <v>0</v>
      </c>
      <c r="P243" s="9">
        <v>0</v>
      </c>
    </row>
    <row r="244" spans="1:21" s="86" customFormat="1" ht="75.75" thickBot="1" x14ac:dyDescent="0.3">
      <c r="A244" s="11" t="s">
        <v>481</v>
      </c>
      <c r="B244" s="11" t="s">
        <v>482</v>
      </c>
      <c r="C244" s="11" t="s">
        <v>483</v>
      </c>
      <c r="D244" s="11" t="s">
        <v>482</v>
      </c>
      <c r="E244" s="11" t="s">
        <v>484</v>
      </c>
      <c r="F244" s="11" t="s">
        <v>485</v>
      </c>
      <c r="G244" s="12">
        <v>12078253.68</v>
      </c>
      <c r="H244" s="12" t="s">
        <v>20</v>
      </c>
      <c r="I244" s="12" t="s">
        <v>21</v>
      </c>
      <c r="J244" s="13">
        <v>168</v>
      </c>
      <c r="K244" s="13">
        <v>163</v>
      </c>
      <c r="L244" s="13">
        <f t="shared" si="43"/>
        <v>-5</v>
      </c>
      <c r="M244" s="13">
        <f t="shared" si="44"/>
        <v>163</v>
      </c>
      <c r="N244" s="13">
        <v>163</v>
      </c>
      <c r="O244" s="13">
        <v>0</v>
      </c>
      <c r="P244" s="12">
        <v>0</v>
      </c>
      <c r="Q244" s="84"/>
      <c r="R244" s="85"/>
      <c r="S244" s="85"/>
      <c r="T244" s="85"/>
      <c r="U244" s="85"/>
    </row>
    <row r="245" spans="1:21" s="86" customFormat="1" ht="45.75" thickBot="1" x14ac:dyDescent="0.3">
      <c r="A245" s="11"/>
      <c r="B245" s="11"/>
      <c r="C245" s="11"/>
      <c r="D245" s="11"/>
      <c r="E245" s="11"/>
      <c r="F245" s="11"/>
      <c r="G245" s="12"/>
      <c r="H245" s="12" t="s">
        <v>23</v>
      </c>
      <c r="I245" s="12" t="s">
        <v>21</v>
      </c>
      <c r="J245" s="13">
        <v>0</v>
      </c>
      <c r="K245" s="13">
        <v>7</v>
      </c>
      <c r="L245" s="13">
        <f t="shared" si="43"/>
        <v>7</v>
      </c>
      <c r="M245" s="13">
        <f t="shared" si="44"/>
        <v>7</v>
      </c>
      <c r="N245" s="13">
        <v>7</v>
      </c>
      <c r="O245" s="13">
        <v>0</v>
      </c>
      <c r="P245" s="12">
        <v>0</v>
      </c>
      <c r="Q245" s="84"/>
      <c r="R245" s="85"/>
      <c r="S245" s="85"/>
      <c r="T245" s="85"/>
      <c r="U245" s="85"/>
    </row>
    <row r="246" spans="1:21" s="86" customFormat="1" ht="45.75" thickBot="1" x14ac:dyDescent="0.3">
      <c r="A246" s="11"/>
      <c r="B246" s="11"/>
      <c r="C246" s="11"/>
      <c r="D246" s="11"/>
      <c r="E246" s="11"/>
      <c r="F246" s="11"/>
      <c r="G246" s="12"/>
      <c r="H246" s="12" t="s">
        <v>44</v>
      </c>
      <c r="I246" s="12" t="s">
        <v>45</v>
      </c>
      <c r="J246" s="13">
        <v>0</v>
      </c>
      <c r="K246" s="13">
        <v>1</v>
      </c>
      <c r="L246" s="13">
        <f t="shared" si="43"/>
        <v>1</v>
      </c>
      <c r="M246" s="13">
        <f t="shared" si="44"/>
        <v>1</v>
      </c>
      <c r="N246" s="13">
        <v>1</v>
      </c>
      <c r="O246" s="13">
        <v>0</v>
      </c>
      <c r="P246" s="12">
        <v>0</v>
      </c>
      <c r="Q246" s="84"/>
      <c r="R246" s="85"/>
      <c r="S246" s="85"/>
      <c r="T246" s="85"/>
      <c r="U246" s="85"/>
    </row>
    <row r="247" spans="1:21" s="86" customFormat="1" ht="60.75" thickBot="1" x14ac:dyDescent="0.3">
      <c r="A247" s="11" t="s">
        <v>486</v>
      </c>
      <c r="B247" s="11" t="s">
        <v>487</v>
      </c>
      <c r="C247" s="11" t="s">
        <v>488</v>
      </c>
      <c r="D247" s="11" t="s">
        <v>489</v>
      </c>
      <c r="E247" s="11" t="s">
        <v>490</v>
      </c>
      <c r="F247" s="11" t="s">
        <v>491</v>
      </c>
      <c r="G247" s="12">
        <v>6676439.8899999997</v>
      </c>
      <c r="H247" s="12" t="s">
        <v>20</v>
      </c>
      <c r="I247" s="12" t="s">
        <v>21</v>
      </c>
      <c r="J247" s="13">
        <v>73</v>
      </c>
      <c r="K247" s="13">
        <v>95</v>
      </c>
      <c r="L247" s="13">
        <f t="shared" si="43"/>
        <v>22</v>
      </c>
      <c r="M247" s="13">
        <f t="shared" si="44"/>
        <v>95</v>
      </c>
      <c r="N247" s="13">
        <v>95</v>
      </c>
      <c r="O247" s="13">
        <v>0</v>
      </c>
      <c r="P247" s="12">
        <v>0</v>
      </c>
      <c r="Q247" s="84"/>
      <c r="R247" s="85"/>
      <c r="S247" s="85"/>
      <c r="T247" s="85"/>
      <c r="U247" s="85"/>
    </row>
    <row r="248" spans="1:21" s="86" customFormat="1" ht="90.75" thickBot="1" x14ac:dyDescent="0.3">
      <c r="A248" s="11" t="s">
        <v>492</v>
      </c>
      <c r="B248" s="11" t="s">
        <v>493</v>
      </c>
      <c r="C248" s="11" t="s">
        <v>494</v>
      </c>
      <c r="D248" s="11" t="s">
        <v>493</v>
      </c>
      <c r="E248" s="11" t="s">
        <v>495</v>
      </c>
      <c r="F248" s="11" t="s">
        <v>496</v>
      </c>
      <c r="G248" s="12">
        <v>8737088.9700000007</v>
      </c>
      <c r="H248" s="12" t="s">
        <v>20</v>
      </c>
      <c r="I248" s="12" t="s">
        <v>21</v>
      </c>
      <c r="J248" s="13">
        <v>100</v>
      </c>
      <c r="K248" s="13">
        <v>134</v>
      </c>
      <c r="L248" s="13">
        <f t="shared" si="43"/>
        <v>34</v>
      </c>
      <c r="M248" s="13">
        <f t="shared" si="44"/>
        <v>134</v>
      </c>
      <c r="N248" s="13">
        <v>0</v>
      </c>
      <c r="O248" s="13">
        <v>77</v>
      </c>
      <c r="P248" s="12">
        <v>57</v>
      </c>
      <c r="Q248" s="84"/>
      <c r="R248" s="85"/>
      <c r="S248" s="85"/>
      <c r="T248" s="85"/>
      <c r="U248" s="85"/>
    </row>
    <row r="249" spans="1:21" s="86" customFormat="1" ht="30.75" thickBot="1" x14ac:dyDescent="0.3">
      <c r="A249" s="11"/>
      <c r="B249" s="11"/>
      <c r="C249" s="11"/>
      <c r="D249" s="11"/>
      <c r="E249" s="11"/>
      <c r="F249" s="11"/>
      <c r="G249" s="12"/>
      <c r="H249" s="12" t="s">
        <v>22</v>
      </c>
      <c r="I249" s="12" t="s">
        <v>21</v>
      </c>
      <c r="J249" s="13">
        <v>0</v>
      </c>
      <c r="K249" s="13">
        <v>6</v>
      </c>
      <c r="L249" s="13">
        <f t="shared" si="43"/>
        <v>6</v>
      </c>
      <c r="M249" s="13">
        <f t="shared" si="44"/>
        <v>6</v>
      </c>
      <c r="N249" s="13">
        <v>0</v>
      </c>
      <c r="O249" s="13">
        <v>6</v>
      </c>
      <c r="P249" s="12">
        <v>0</v>
      </c>
      <c r="Q249" s="84"/>
      <c r="R249" s="85"/>
      <c r="S249" s="85"/>
      <c r="T249" s="85"/>
      <c r="U249" s="85"/>
    </row>
    <row r="250" spans="1:21" s="86" customFormat="1" ht="45.75" thickBot="1" x14ac:dyDescent="0.3">
      <c r="A250" s="11"/>
      <c r="B250" s="11"/>
      <c r="C250" s="11"/>
      <c r="D250" s="11"/>
      <c r="E250" s="11"/>
      <c r="F250" s="11"/>
      <c r="G250" s="12"/>
      <c r="H250" s="12" t="s">
        <v>23</v>
      </c>
      <c r="I250" s="12" t="s">
        <v>21</v>
      </c>
      <c r="J250" s="13">
        <v>0</v>
      </c>
      <c r="K250" s="13">
        <v>15</v>
      </c>
      <c r="L250" s="13">
        <f t="shared" si="43"/>
        <v>15</v>
      </c>
      <c r="M250" s="13">
        <f t="shared" si="44"/>
        <v>15</v>
      </c>
      <c r="N250" s="13">
        <v>0</v>
      </c>
      <c r="O250" s="13">
        <v>15</v>
      </c>
      <c r="P250" s="12">
        <v>0</v>
      </c>
      <c r="Q250" s="84"/>
      <c r="R250" s="85"/>
      <c r="S250" s="85"/>
      <c r="T250" s="85"/>
      <c r="U250" s="85"/>
    </row>
    <row r="251" spans="1:21" s="91" customFormat="1" x14ac:dyDescent="0.25">
      <c r="A251" s="23"/>
      <c r="B251" s="23"/>
      <c r="C251" s="23"/>
      <c r="D251" s="23"/>
      <c r="E251" s="23"/>
      <c r="F251" s="23"/>
      <c r="G251" s="87">
        <f>SUM(G216:G250)</f>
        <v>107519173.73</v>
      </c>
      <c r="H251" s="87">
        <f>G251/M251</f>
        <v>67410.140269592477</v>
      </c>
      <c r="I251" s="15"/>
      <c r="J251" s="14">
        <f>J252+J253+J254+J255</f>
        <v>1551</v>
      </c>
      <c r="K251" s="14">
        <f t="shared" ref="K251:P251" si="45">K252+K253+K254+K255</f>
        <v>1876</v>
      </c>
      <c r="L251" s="14">
        <f t="shared" si="45"/>
        <v>325</v>
      </c>
      <c r="M251" s="14">
        <f t="shared" si="45"/>
        <v>1595</v>
      </c>
      <c r="N251" s="14">
        <f t="shared" si="45"/>
        <v>1099</v>
      </c>
      <c r="O251" s="14">
        <f t="shared" si="45"/>
        <v>409</v>
      </c>
      <c r="P251" s="15">
        <f t="shared" si="45"/>
        <v>87</v>
      </c>
      <c r="Q251" s="88">
        <f>H251*L251</f>
        <v>21908295.587617554</v>
      </c>
      <c r="R251" s="89">
        <f>H251*M251</f>
        <v>107519173.73</v>
      </c>
      <c r="S251" s="89">
        <f>H251*N251</f>
        <v>74083744.156282127</v>
      </c>
      <c r="T251" s="89">
        <f>H251*O251</f>
        <v>27570747.370263323</v>
      </c>
      <c r="U251" s="90">
        <f>H251*P251</f>
        <v>5864682.2034545457</v>
      </c>
    </row>
    <row r="252" spans="1:21" s="92" customFormat="1" x14ac:dyDescent="0.25">
      <c r="A252" s="68" t="s">
        <v>605</v>
      </c>
      <c r="B252" s="68"/>
      <c r="C252" s="68"/>
      <c r="G252" s="93">
        <f>H251*J252</f>
        <v>102598233.49031974</v>
      </c>
      <c r="H252" s="94"/>
      <c r="I252" s="94"/>
      <c r="J252" s="95">
        <f t="shared" ref="J252:P252" si="46">J216+J218+J219+J221+J225+J226+J229+J231+J233+J235+J236+J238+J241+J244+J247+J248</f>
        <v>1522</v>
      </c>
      <c r="K252" s="95">
        <f t="shared" si="46"/>
        <v>1739</v>
      </c>
      <c r="L252" s="95">
        <f t="shared" si="46"/>
        <v>217</v>
      </c>
      <c r="M252" s="95">
        <f t="shared" si="46"/>
        <v>1464</v>
      </c>
      <c r="N252" s="95">
        <f t="shared" si="46"/>
        <v>1026</v>
      </c>
      <c r="O252" s="95">
        <f t="shared" si="46"/>
        <v>367</v>
      </c>
      <c r="P252" s="96">
        <f t="shared" si="46"/>
        <v>71</v>
      </c>
      <c r="Q252" s="97">
        <f>H251*L252</f>
        <v>14628000.438501567</v>
      </c>
      <c r="R252" s="98">
        <f>H251*M252</f>
        <v>98688445.354683384</v>
      </c>
      <c r="S252" s="98">
        <f>H251*N252</f>
        <v>69162803.916601881</v>
      </c>
      <c r="T252" s="98">
        <f>H251*O252</f>
        <v>24739521.478940438</v>
      </c>
      <c r="U252" s="99">
        <f>H251*P252</f>
        <v>4786119.9591410663</v>
      </c>
    </row>
    <row r="253" spans="1:21" s="92" customFormat="1" x14ac:dyDescent="0.25">
      <c r="A253" s="68" t="s">
        <v>606</v>
      </c>
      <c r="B253" s="68"/>
      <c r="C253" s="68"/>
      <c r="G253" s="93">
        <f>H251*J253</f>
        <v>943741.96377429471</v>
      </c>
      <c r="H253" s="94"/>
      <c r="I253" s="94"/>
      <c r="J253" s="95">
        <f t="shared" ref="J253:P253" si="47">J217+J220+J222+J230+J232+J234+J237+J239+J242+J249</f>
        <v>14</v>
      </c>
      <c r="K253" s="95">
        <f t="shared" si="47"/>
        <v>60</v>
      </c>
      <c r="L253" s="95">
        <f t="shared" si="47"/>
        <v>46</v>
      </c>
      <c r="M253" s="95">
        <f t="shared" si="47"/>
        <v>54</v>
      </c>
      <c r="N253" s="95">
        <f t="shared" si="47"/>
        <v>34</v>
      </c>
      <c r="O253" s="95">
        <f t="shared" si="47"/>
        <v>20</v>
      </c>
      <c r="P253" s="96">
        <f t="shared" si="47"/>
        <v>0</v>
      </c>
      <c r="Q253" s="97">
        <f>H251*L253</f>
        <v>3100866.4524012539</v>
      </c>
      <c r="R253" s="98">
        <f>H251*M253</f>
        <v>3640147.5745579936</v>
      </c>
      <c r="S253" s="98">
        <f>H251*N253</f>
        <v>2291944.7691661441</v>
      </c>
      <c r="T253" s="98">
        <f>H251*O253</f>
        <v>1348202.8053918495</v>
      </c>
      <c r="U253" s="99">
        <f>H251*P253</f>
        <v>0</v>
      </c>
    </row>
    <row r="254" spans="1:21" s="92" customFormat="1" x14ac:dyDescent="0.25">
      <c r="A254" s="68" t="s">
        <v>607</v>
      </c>
      <c r="B254" s="68"/>
      <c r="C254" s="68"/>
      <c r="G254" s="93">
        <f>H251*J254</f>
        <v>1011152.1040438871</v>
      </c>
      <c r="H254" s="94"/>
      <c r="I254" s="94"/>
      <c r="J254" s="95">
        <f t="shared" ref="J254:P254" si="48">J223+J227+J240+J243+J245+J250</f>
        <v>15</v>
      </c>
      <c r="K254" s="95">
        <f t="shared" si="48"/>
        <v>74</v>
      </c>
      <c r="L254" s="95">
        <f t="shared" si="48"/>
        <v>59</v>
      </c>
      <c r="M254" s="95">
        <f t="shared" si="48"/>
        <v>74</v>
      </c>
      <c r="N254" s="95">
        <f t="shared" si="48"/>
        <v>37</v>
      </c>
      <c r="O254" s="95">
        <f t="shared" si="48"/>
        <v>22</v>
      </c>
      <c r="P254" s="96">
        <f t="shared" si="48"/>
        <v>15</v>
      </c>
      <c r="Q254" s="97">
        <f>H251*L254</f>
        <v>3977198.275905956</v>
      </c>
      <c r="R254" s="98">
        <f>H251*M254</f>
        <v>4988350.3799498435</v>
      </c>
      <c r="S254" s="98">
        <f>H251*N254</f>
        <v>2494175.1899749218</v>
      </c>
      <c r="T254" s="98">
        <f>H251*O254</f>
        <v>1483023.0859310345</v>
      </c>
      <c r="U254" s="99">
        <f>H251*P254</f>
        <v>1011152.1040438871</v>
      </c>
    </row>
    <row r="255" spans="1:21" s="92" customFormat="1" ht="15.75" thickBot="1" x14ac:dyDescent="0.3">
      <c r="A255" s="68" t="s">
        <v>608</v>
      </c>
      <c r="B255" s="68"/>
      <c r="C255" s="68"/>
      <c r="G255" s="93">
        <f>H251*J255</f>
        <v>0</v>
      </c>
      <c r="H255" s="94"/>
      <c r="I255" s="94"/>
      <c r="J255" s="95">
        <f t="shared" ref="J255:P255" si="49">J224+J228+J246</f>
        <v>0</v>
      </c>
      <c r="K255" s="95">
        <f t="shared" si="49"/>
        <v>3</v>
      </c>
      <c r="L255" s="95">
        <f t="shared" si="49"/>
        <v>3</v>
      </c>
      <c r="M255" s="95">
        <f t="shared" si="49"/>
        <v>3</v>
      </c>
      <c r="N255" s="95">
        <f t="shared" si="49"/>
        <v>2</v>
      </c>
      <c r="O255" s="95">
        <f t="shared" si="49"/>
        <v>0</v>
      </c>
      <c r="P255" s="96">
        <f t="shared" si="49"/>
        <v>1</v>
      </c>
      <c r="Q255" s="97">
        <f>H251*L255</f>
        <v>202230.42080877745</v>
      </c>
      <c r="R255" s="98">
        <f>H251*M255</f>
        <v>202230.42080877745</v>
      </c>
      <c r="S255" s="98">
        <f>H251*N255</f>
        <v>134820.28053918495</v>
      </c>
      <c r="T255" s="98">
        <f>H251*O255</f>
        <v>0</v>
      </c>
      <c r="U255" s="99">
        <f>H251*P255</f>
        <v>67410.140269592477</v>
      </c>
    </row>
    <row r="256" spans="1:21" s="100" customFormat="1" x14ac:dyDescent="0.25">
      <c r="A256" s="16" t="s">
        <v>612</v>
      </c>
      <c r="B256" s="16"/>
      <c r="C256" s="16"/>
      <c r="G256" s="101">
        <f>G216+G218+G219+G221+G225+G228+G229+G233+G244+G247+G248</f>
        <v>70228354.780000001</v>
      </c>
      <c r="H256" s="101">
        <f>G256/M256</f>
        <v>69122.396437007876</v>
      </c>
      <c r="I256" s="101"/>
      <c r="J256" s="102">
        <f>J257+J258+J259+J260</f>
        <v>891</v>
      </c>
      <c r="K256" s="102">
        <f t="shared" ref="K256:P256" si="50">K257+K258+K259+K260</f>
        <v>1076</v>
      </c>
      <c r="L256" s="102">
        <f t="shared" si="50"/>
        <v>185</v>
      </c>
      <c r="M256" s="102">
        <f t="shared" si="50"/>
        <v>1016</v>
      </c>
      <c r="N256" s="102">
        <f t="shared" si="50"/>
        <v>807</v>
      </c>
      <c r="O256" s="102">
        <f t="shared" si="50"/>
        <v>148</v>
      </c>
      <c r="P256" s="103">
        <f t="shared" si="50"/>
        <v>61</v>
      </c>
      <c r="Q256" s="88">
        <f>H256*L256</f>
        <v>12787643.340846457</v>
      </c>
      <c r="R256" s="104">
        <f>H256*M256</f>
        <v>70228354.780000001</v>
      </c>
      <c r="S256" s="104">
        <f>H256*N256</f>
        <v>55781773.924665354</v>
      </c>
      <c r="T256" s="104">
        <f>H256*O256</f>
        <v>10230114.672677165</v>
      </c>
      <c r="U256" s="105">
        <f>H256*P256</f>
        <v>4216466.1826574802</v>
      </c>
    </row>
    <row r="257" spans="1:21" s="106" customFormat="1" x14ac:dyDescent="0.25">
      <c r="A257" s="70" t="s">
        <v>605</v>
      </c>
      <c r="B257" s="70"/>
      <c r="C257" s="70"/>
      <c r="G257" s="85">
        <f>H256*J257</f>
        <v>61588055.225374021</v>
      </c>
      <c r="H257" s="107"/>
      <c r="I257" s="107"/>
      <c r="J257" s="108">
        <f t="shared" ref="J257:P257" si="51">J216+J218+J219+J221+J225+J229+J233+J244+J247+J248</f>
        <v>891</v>
      </c>
      <c r="K257" s="108">
        <f t="shared" si="51"/>
        <v>1011</v>
      </c>
      <c r="L257" s="108">
        <f t="shared" si="51"/>
        <v>120</v>
      </c>
      <c r="M257" s="108">
        <f t="shared" si="51"/>
        <v>951</v>
      </c>
      <c r="N257" s="108">
        <f t="shared" si="51"/>
        <v>763</v>
      </c>
      <c r="O257" s="108">
        <f t="shared" si="51"/>
        <v>127</v>
      </c>
      <c r="P257" s="109">
        <f t="shared" si="51"/>
        <v>61</v>
      </c>
      <c r="Q257" s="97">
        <f>H256*L257</f>
        <v>8294687.5724409446</v>
      </c>
      <c r="R257" s="110">
        <f>H256*M257</f>
        <v>65735399.011594489</v>
      </c>
      <c r="S257" s="110">
        <f>H256*N257</f>
        <v>52740388.481437013</v>
      </c>
      <c r="T257" s="110">
        <f>H256*O257</f>
        <v>8778544.3475000001</v>
      </c>
      <c r="U257" s="111">
        <f>H256*P257</f>
        <v>4216466.1826574802</v>
      </c>
    </row>
    <row r="258" spans="1:21" s="106" customFormat="1" x14ac:dyDescent="0.25">
      <c r="A258" s="70" t="s">
        <v>606</v>
      </c>
      <c r="B258" s="70"/>
      <c r="C258" s="70"/>
      <c r="G258" s="85">
        <f>H256*J258</f>
        <v>0</v>
      </c>
      <c r="H258" s="107"/>
      <c r="I258" s="107"/>
      <c r="J258" s="108">
        <f t="shared" ref="J258:P258" si="52">J217+J220+J222+J230+J234+J249</f>
        <v>0</v>
      </c>
      <c r="K258" s="108">
        <f t="shared" si="52"/>
        <v>26</v>
      </c>
      <c r="L258" s="108">
        <f t="shared" si="52"/>
        <v>26</v>
      </c>
      <c r="M258" s="108">
        <f t="shared" si="52"/>
        <v>26</v>
      </c>
      <c r="N258" s="108">
        <f t="shared" si="52"/>
        <v>20</v>
      </c>
      <c r="O258" s="108">
        <f t="shared" si="52"/>
        <v>6</v>
      </c>
      <c r="P258" s="109">
        <f t="shared" si="52"/>
        <v>0</v>
      </c>
      <c r="Q258" s="97">
        <f>H256*L258</f>
        <v>1797182.3073622049</v>
      </c>
      <c r="R258" s="110">
        <f>H256*M258</f>
        <v>1797182.3073622049</v>
      </c>
      <c r="S258" s="110">
        <f>H256*N258</f>
        <v>1382447.9287401575</v>
      </c>
      <c r="T258" s="110">
        <f>H256*O258</f>
        <v>414734.37862204725</v>
      </c>
      <c r="U258" s="111">
        <f>H256*P258</f>
        <v>0</v>
      </c>
    </row>
    <row r="259" spans="1:21" s="106" customFormat="1" x14ac:dyDescent="0.25">
      <c r="A259" s="70" t="s">
        <v>607</v>
      </c>
      <c r="B259" s="70"/>
      <c r="C259" s="70"/>
      <c r="G259" s="85">
        <f>H256*J259</f>
        <v>0</v>
      </c>
      <c r="H259" s="107"/>
      <c r="I259" s="107"/>
      <c r="J259" s="108">
        <f t="shared" ref="J259:P259" si="53">J223+J245+J250</f>
        <v>0</v>
      </c>
      <c r="K259" s="108">
        <f t="shared" si="53"/>
        <v>37</v>
      </c>
      <c r="L259" s="108">
        <f t="shared" si="53"/>
        <v>37</v>
      </c>
      <c r="M259" s="108">
        <f t="shared" si="53"/>
        <v>37</v>
      </c>
      <c r="N259" s="108">
        <f t="shared" si="53"/>
        <v>22</v>
      </c>
      <c r="O259" s="108">
        <f t="shared" si="53"/>
        <v>15</v>
      </c>
      <c r="P259" s="109">
        <f t="shared" si="53"/>
        <v>0</v>
      </c>
      <c r="Q259" s="97">
        <f>H256*L259</f>
        <v>2557528.6681692912</v>
      </c>
      <c r="R259" s="110">
        <f>H256*M259</f>
        <v>2557528.6681692912</v>
      </c>
      <c r="S259" s="110">
        <f>H256*N259</f>
        <v>1520692.7216141731</v>
      </c>
      <c r="T259" s="110">
        <f>H256*O259</f>
        <v>1036835.9465551181</v>
      </c>
      <c r="U259" s="111">
        <f>H256*P259</f>
        <v>0</v>
      </c>
    </row>
    <row r="260" spans="1:21" s="106" customFormat="1" ht="15.75" thickBot="1" x14ac:dyDescent="0.3">
      <c r="A260" s="70" t="s">
        <v>608</v>
      </c>
      <c r="B260" s="70"/>
      <c r="C260" s="70"/>
      <c r="G260" s="85">
        <f>H256*J260</f>
        <v>0</v>
      </c>
      <c r="H260" s="107"/>
      <c r="I260" s="107"/>
      <c r="J260" s="108">
        <f t="shared" ref="J260:P260" si="54">J224+J246</f>
        <v>0</v>
      </c>
      <c r="K260" s="108">
        <f t="shared" si="54"/>
        <v>2</v>
      </c>
      <c r="L260" s="108">
        <f t="shared" si="54"/>
        <v>2</v>
      </c>
      <c r="M260" s="108">
        <f t="shared" si="54"/>
        <v>2</v>
      </c>
      <c r="N260" s="108">
        <f t="shared" si="54"/>
        <v>2</v>
      </c>
      <c r="O260" s="108">
        <f t="shared" si="54"/>
        <v>0</v>
      </c>
      <c r="P260" s="109">
        <f t="shared" si="54"/>
        <v>0</v>
      </c>
      <c r="Q260" s="97">
        <f>H256*L260</f>
        <v>138244.79287401575</v>
      </c>
      <c r="R260" s="110">
        <f>H256*M260</f>
        <v>138244.79287401575</v>
      </c>
      <c r="S260" s="110">
        <f>H256*N260</f>
        <v>138244.79287401575</v>
      </c>
      <c r="T260" s="110">
        <f>H256*O260</f>
        <v>0</v>
      </c>
      <c r="U260" s="111">
        <f>H256*P260</f>
        <v>0</v>
      </c>
    </row>
    <row r="261" spans="1:21" s="112" customFormat="1" x14ac:dyDescent="0.25">
      <c r="A261" s="17" t="s">
        <v>613</v>
      </c>
      <c r="B261" s="17"/>
      <c r="C261" s="17"/>
      <c r="G261" s="113">
        <f>G251-G256</f>
        <v>37290818.950000003</v>
      </c>
      <c r="H261" s="113">
        <f>G261/M261</f>
        <v>64405.559499136449</v>
      </c>
      <c r="I261" s="113"/>
      <c r="J261" s="114">
        <f>J262+J263+J264+J265</f>
        <v>660</v>
      </c>
      <c r="K261" s="114">
        <f t="shared" ref="K261:P261" si="55">K262+K263+K264+K265</f>
        <v>800</v>
      </c>
      <c r="L261" s="114">
        <f t="shared" si="55"/>
        <v>140</v>
      </c>
      <c r="M261" s="114">
        <f t="shared" si="55"/>
        <v>579</v>
      </c>
      <c r="N261" s="114">
        <f t="shared" si="55"/>
        <v>292</v>
      </c>
      <c r="O261" s="114">
        <f t="shared" si="55"/>
        <v>261</v>
      </c>
      <c r="P261" s="115">
        <f t="shared" si="55"/>
        <v>26</v>
      </c>
      <c r="Q261" s="88">
        <f>H261*L261</f>
        <v>9016778.3298791032</v>
      </c>
      <c r="R261" s="116">
        <f>H261*M261</f>
        <v>37290818.950000003</v>
      </c>
      <c r="S261" s="116">
        <f>H261*N261</f>
        <v>18806423.373747844</v>
      </c>
      <c r="T261" s="116">
        <f>H261*O261</f>
        <v>16809851.029274613</v>
      </c>
      <c r="U261" s="117">
        <f>H261*P261</f>
        <v>1674544.5469775477</v>
      </c>
    </row>
    <row r="262" spans="1:21" s="118" customFormat="1" x14ac:dyDescent="0.25">
      <c r="A262" s="69" t="s">
        <v>605</v>
      </c>
      <c r="B262" s="69"/>
      <c r="C262" s="69"/>
      <c r="G262" s="119">
        <f>H261*J262</f>
        <v>40639908.043955103</v>
      </c>
      <c r="H262" s="120"/>
      <c r="I262" s="120"/>
      <c r="J262" s="121">
        <f>J252-J257</f>
        <v>631</v>
      </c>
      <c r="K262" s="121">
        <f t="shared" ref="K262:P262" si="56">K252-K257</f>
        <v>728</v>
      </c>
      <c r="L262" s="121">
        <f t="shared" si="56"/>
        <v>97</v>
      </c>
      <c r="M262" s="121">
        <f t="shared" si="56"/>
        <v>513</v>
      </c>
      <c r="N262" s="121">
        <f t="shared" si="56"/>
        <v>263</v>
      </c>
      <c r="O262" s="121">
        <f t="shared" si="56"/>
        <v>240</v>
      </c>
      <c r="P262" s="122">
        <f t="shared" si="56"/>
        <v>10</v>
      </c>
      <c r="Q262" s="97">
        <f>H261*L262</f>
        <v>6247339.2714162357</v>
      </c>
      <c r="R262" s="123">
        <f>H261*M262</f>
        <v>33040052.023056999</v>
      </c>
      <c r="S262" s="123">
        <f>H261*N262</f>
        <v>16938662.148272887</v>
      </c>
      <c r="T262" s="123">
        <f>H261*O262</f>
        <v>15457334.279792748</v>
      </c>
      <c r="U262" s="124">
        <f>H261*P262</f>
        <v>644055.59499136452</v>
      </c>
    </row>
    <row r="263" spans="1:21" s="118" customFormat="1" x14ac:dyDescent="0.25">
      <c r="A263" s="69" t="s">
        <v>606</v>
      </c>
      <c r="B263" s="69"/>
      <c r="C263" s="69"/>
      <c r="G263" s="119">
        <f>H261*J263</f>
        <v>901677.83298791025</v>
      </c>
      <c r="H263" s="120"/>
      <c r="I263" s="120"/>
      <c r="J263" s="121">
        <f t="shared" ref="J263:P265" si="57">J253-J258</f>
        <v>14</v>
      </c>
      <c r="K263" s="121">
        <f t="shared" si="57"/>
        <v>34</v>
      </c>
      <c r="L263" s="121">
        <f t="shared" si="57"/>
        <v>20</v>
      </c>
      <c r="M263" s="121">
        <f t="shared" si="57"/>
        <v>28</v>
      </c>
      <c r="N263" s="121">
        <f t="shared" si="57"/>
        <v>14</v>
      </c>
      <c r="O263" s="121">
        <f t="shared" si="57"/>
        <v>14</v>
      </c>
      <c r="P263" s="122">
        <f t="shared" si="57"/>
        <v>0</v>
      </c>
      <c r="Q263" s="97">
        <f>H261*L263</f>
        <v>1288111.189982729</v>
      </c>
      <c r="R263" s="123">
        <f>H261*M263</f>
        <v>1803355.6659758205</v>
      </c>
      <c r="S263" s="123">
        <f>H261*N263</f>
        <v>901677.83298791025</v>
      </c>
      <c r="T263" s="123">
        <f>H261*O263</f>
        <v>901677.83298791025</v>
      </c>
      <c r="U263" s="124">
        <f>H261*P263</f>
        <v>0</v>
      </c>
    </row>
    <row r="264" spans="1:21" s="118" customFormat="1" x14ac:dyDescent="0.25">
      <c r="A264" s="69" t="s">
        <v>607</v>
      </c>
      <c r="B264" s="69"/>
      <c r="C264" s="69"/>
      <c r="G264" s="119">
        <f>H261*J264</f>
        <v>966083.39248704677</v>
      </c>
      <c r="H264" s="120"/>
      <c r="I264" s="120"/>
      <c r="J264" s="121">
        <f t="shared" si="57"/>
        <v>15</v>
      </c>
      <c r="K264" s="121">
        <f t="shared" si="57"/>
        <v>37</v>
      </c>
      <c r="L264" s="121">
        <f t="shared" si="57"/>
        <v>22</v>
      </c>
      <c r="M264" s="121">
        <f t="shared" si="57"/>
        <v>37</v>
      </c>
      <c r="N264" s="121">
        <f t="shared" si="57"/>
        <v>15</v>
      </c>
      <c r="O264" s="121">
        <f t="shared" si="57"/>
        <v>7</v>
      </c>
      <c r="P264" s="122">
        <f t="shared" si="57"/>
        <v>15</v>
      </c>
      <c r="Q264" s="97">
        <f>H261*L264</f>
        <v>1416922.3089810018</v>
      </c>
      <c r="R264" s="123">
        <f>H261*M264</f>
        <v>2383005.7014680486</v>
      </c>
      <c r="S264" s="123">
        <f>H261*N264</f>
        <v>966083.39248704677</v>
      </c>
      <c r="T264" s="123">
        <f>H261*O264</f>
        <v>450838.91649395513</v>
      </c>
      <c r="U264" s="124">
        <f>H261*P264</f>
        <v>966083.39248704677</v>
      </c>
    </row>
    <row r="265" spans="1:21" s="118" customFormat="1" ht="15.75" thickBot="1" x14ac:dyDescent="0.3">
      <c r="A265" s="69" t="s">
        <v>608</v>
      </c>
      <c r="B265" s="69"/>
      <c r="C265" s="69"/>
      <c r="G265" s="119">
        <f>H261*J265</f>
        <v>0</v>
      </c>
      <c r="H265" s="120"/>
      <c r="I265" s="120"/>
      <c r="J265" s="121">
        <f t="shared" si="57"/>
        <v>0</v>
      </c>
      <c r="K265" s="121">
        <f t="shared" si="57"/>
        <v>1</v>
      </c>
      <c r="L265" s="121">
        <f t="shared" si="57"/>
        <v>1</v>
      </c>
      <c r="M265" s="121">
        <f t="shared" si="57"/>
        <v>1</v>
      </c>
      <c r="N265" s="121">
        <f t="shared" si="57"/>
        <v>0</v>
      </c>
      <c r="O265" s="121">
        <f t="shared" si="57"/>
        <v>0</v>
      </c>
      <c r="P265" s="122">
        <f t="shared" si="57"/>
        <v>1</v>
      </c>
      <c r="Q265" s="97">
        <f>H261*L265</f>
        <v>64405.559499136449</v>
      </c>
      <c r="R265" s="123">
        <f>H261*M265</f>
        <v>64405.559499136449</v>
      </c>
      <c r="S265" s="123">
        <f>H261*N265</f>
        <v>0</v>
      </c>
      <c r="T265" s="123">
        <f>H261*O265</f>
        <v>0</v>
      </c>
      <c r="U265" s="124">
        <f>H261*P265</f>
        <v>64405.559499136449</v>
      </c>
    </row>
    <row r="266" spans="1:21" ht="15.75" thickBot="1" x14ac:dyDescent="0.3">
      <c r="A266" s="7" t="s">
        <v>497</v>
      </c>
      <c r="L266" s="10">
        <f t="shared" si="43"/>
        <v>0</v>
      </c>
      <c r="M266" s="10">
        <f t="shared" si="44"/>
        <v>0</v>
      </c>
    </row>
    <row r="267" spans="1:21" ht="45.75" thickBot="1" x14ac:dyDescent="0.3">
      <c r="A267" s="8" t="s">
        <v>498</v>
      </c>
      <c r="B267" s="8" t="s">
        <v>499</v>
      </c>
      <c r="C267" s="8" t="s">
        <v>500</v>
      </c>
      <c r="D267" s="8" t="s">
        <v>499</v>
      </c>
      <c r="E267" s="8" t="s">
        <v>501</v>
      </c>
      <c r="F267" s="8" t="s">
        <v>502</v>
      </c>
      <c r="G267" s="9">
        <v>6398063.0899999999</v>
      </c>
      <c r="H267" s="9" t="s">
        <v>20</v>
      </c>
      <c r="I267" s="9" t="s">
        <v>21</v>
      </c>
      <c r="J267" s="10">
        <v>96</v>
      </c>
      <c r="K267" s="10">
        <v>96</v>
      </c>
      <c r="L267" s="10">
        <f t="shared" si="43"/>
        <v>0</v>
      </c>
      <c r="M267" s="10">
        <f t="shared" si="44"/>
        <v>96</v>
      </c>
      <c r="N267" s="10">
        <v>96</v>
      </c>
      <c r="O267" s="10">
        <v>0</v>
      </c>
      <c r="P267" s="9">
        <v>0</v>
      </c>
    </row>
    <row r="268" spans="1:21" ht="75.75" thickBot="1" x14ac:dyDescent="0.3">
      <c r="A268" s="8" t="s">
        <v>503</v>
      </c>
      <c r="B268" s="8" t="s">
        <v>504</v>
      </c>
      <c r="C268" s="8" t="s">
        <v>505</v>
      </c>
      <c r="D268" s="8" t="s">
        <v>506</v>
      </c>
      <c r="E268" s="8" t="s">
        <v>507</v>
      </c>
      <c r="F268" s="8" t="s">
        <v>508</v>
      </c>
      <c r="G268" s="9">
        <v>4002589.78</v>
      </c>
      <c r="H268" s="9" t="s">
        <v>20</v>
      </c>
      <c r="I268" s="9" t="s">
        <v>21</v>
      </c>
      <c r="J268" s="10">
        <v>0</v>
      </c>
      <c r="K268" s="10">
        <v>46</v>
      </c>
      <c r="L268" s="10">
        <f t="shared" si="43"/>
        <v>46</v>
      </c>
      <c r="M268" s="10">
        <f t="shared" si="44"/>
        <v>46</v>
      </c>
      <c r="N268" s="10">
        <v>0</v>
      </c>
      <c r="O268" s="10">
        <v>46</v>
      </c>
      <c r="P268" s="9">
        <v>0</v>
      </c>
    </row>
    <row r="269" spans="1:21" ht="45.75" thickBot="1" x14ac:dyDescent="0.3">
      <c r="A269" s="8"/>
      <c r="B269" s="8"/>
      <c r="C269" s="8"/>
      <c r="D269" s="8"/>
      <c r="E269" s="8"/>
      <c r="F269" s="8"/>
      <c r="G269" s="9"/>
      <c r="H269" s="9" t="s">
        <v>23</v>
      </c>
      <c r="I269" s="9" t="s">
        <v>21</v>
      </c>
      <c r="J269" s="10">
        <v>15</v>
      </c>
      <c r="K269" s="10">
        <v>15</v>
      </c>
      <c r="L269" s="10">
        <f t="shared" si="43"/>
        <v>0</v>
      </c>
      <c r="M269" s="10">
        <f t="shared" si="44"/>
        <v>15</v>
      </c>
      <c r="N269" s="10">
        <v>15</v>
      </c>
      <c r="O269" s="10">
        <v>0</v>
      </c>
      <c r="P269" s="9">
        <v>0</v>
      </c>
    </row>
    <row r="270" spans="1:21" s="86" customFormat="1" ht="90.75" thickBot="1" x14ac:dyDescent="0.3">
      <c r="A270" s="11" t="s">
        <v>509</v>
      </c>
      <c r="B270" s="11" t="s">
        <v>504</v>
      </c>
      <c r="C270" s="11" t="s">
        <v>510</v>
      </c>
      <c r="D270" s="11" t="s">
        <v>504</v>
      </c>
      <c r="E270" s="11" t="s">
        <v>511</v>
      </c>
      <c r="F270" s="11" t="s">
        <v>512</v>
      </c>
      <c r="G270" s="12">
        <v>9940592.4100000001</v>
      </c>
      <c r="H270" s="12" t="s">
        <v>20</v>
      </c>
      <c r="I270" s="12" t="s">
        <v>21</v>
      </c>
      <c r="J270" s="13">
        <v>120</v>
      </c>
      <c r="K270" s="13">
        <v>120</v>
      </c>
      <c r="L270" s="13">
        <f t="shared" si="43"/>
        <v>0</v>
      </c>
      <c r="M270" s="13">
        <f t="shared" si="44"/>
        <v>120</v>
      </c>
      <c r="N270" s="13">
        <v>120</v>
      </c>
      <c r="O270" s="13">
        <v>0</v>
      </c>
      <c r="P270" s="12">
        <v>0</v>
      </c>
      <c r="Q270" s="84"/>
      <c r="R270" s="85"/>
      <c r="S270" s="85"/>
      <c r="T270" s="85"/>
      <c r="U270" s="85"/>
    </row>
    <row r="271" spans="1:21" s="86" customFormat="1" ht="30.75" thickBot="1" x14ac:dyDescent="0.3">
      <c r="A271" s="11"/>
      <c r="B271" s="11"/>
      <c r="C271" s="11"/>
      <c r="D271" s="11"/>
      <c r="E271" s="11"/>
      <c r="F271" s="11"/>
      <c r="G271" s="12"/>
      <c r="H271" s="12" t="s">
        <v>22</v>
      </c>
      <c r="I271" s="12" t="s">
        <v>21</v>
      </c>
      <c r="J271" s="13">
        <v>0</v>
      </c>
      <c r="K271" s="13">
        <v>4</v>
      </c>
      <c r="L271" s="13">
        <f t="shared" si="43"/>
        <v>4</v>
      </c>
      <c r="M271" s="13">
        <f t="shared" si="44"/>
        <v>4</v>
      </c>
      <c r="N271" s="13">
        <v>4</v>
      </c>
      <c r="O271" s="13">
        <v>0</v>
      </c>
      <c r="P271" s="12">
        <v>0</v>
      </c>
      <c r="Q271" s="84"/>
      <c r="R271" s="85"/>
      <c r="S271" s="85"/>
      <c r="T271" s="85"/>
      <c r="U271" s="85"/>
    </row>
    <row r="272" spans="1:21" s="86" customFormat="1" ht="45.75" thickBot="1" x14ac:dyDescent="0.3">
      <c r="A272" s="11"/>
      <c r="B272" s="11"/>
      <c r="C272" s="11"/>
      <c r="D272" s="11"/>
      <c r="E272" s="11"/>
      <c r="F272" s="11"/>
      <c r="G272" s="12"/>
      <c r="H272" s="12" t="s">
        <v>23</v>
      </c>
      <c r="I272" s="12" t="s">
        <v>21</v>
      </c>
      <c r="J272" s="13">
        <v>0</v>
      </c>
      <c r="K272" s="13">
        <v>17</v>
      </c>
      <c r="L272" s="13">
        <f t="shared" si="43"/>
        <v>17</v>
      </c>
      <c r="M272" s="13">
        <f t="shared" si="44"/>
        <v>17</v>
      </c>
      <c r="N272" s="13">
        <v>17</v>
      </c>
      <c r="O272" s="13">
        <v>0</v>
      </c>
      <c r="P272" s="12">
        <v>0</v>
      </c>
      <c r="Q272" s="84"/>
      <c r="R272" s="85"/>
      <c r="S272" s="85"/>
      <c r="T272" s="85"/>
      <c r="U272" s="85"/>
    </row>
    <row r="273" spans="1:21" s="86" customFormat="1" ht="45.75" thickBot="1" x14ac:dyDescent="0.3">
      <c r="A273" s="11"/>
      <c r="B273" s="11"/>
      <c r="C273" s="11"/>
      <c r="D273" s="11"/>
      <c r="E273" s="11"/>
      <c r="F273" s="11"/>
      <c r="G273" s="12"/>
      <c r="H273" s="12" t="s">
        <v>44</v>
      </c>
      <c r="I273" s="12" t="s">
        <v>45</v>
      </c>
      <c r="J273" s="13">
        <v>0</v>
      </c>
      <c r="K273" s="13">
        <v>1</v>
      </c>
      <c r="L273" s="13">
        <f t="shared" si="43"/>
        <v>1</v>
      </c>
      <c r="M273" s="13">
        <f t="shared" si="44"/>
        <v>1</v>
      </c>
      <c r="N273" s="13">
        <v>1</v>
      </c>
      <c r="O273" s="13">
        <v>0</v>
      </c>
      <c r="P273" s="12">
        <v>0</v>
      </c>
      <c r="Q273" s="84"/>
      <c r="R273" s="85"/>
      <c r="S273" s="85"/>
      <c r="T273" s="85"/>
      <c r="U273" s="85"/>
    </row>
    <row r="274" spans="1:21" ht="60.75" thickBot="1" x14ac:dyDescent="0.3">
      <c r="A274" s="8" t="s">
        <v>513</v>
      </c>
      <c r="B274" s="8" t="s">
        <v>97</v>
      </c>
      <c r="C274" s="8" t="s">
        <v>514</v>
      </c>
      <c r="D274" s="8" t="s">
        <v>504</v>
      </c>
      <c r="E274" s="8" t="s">
        <v>515</v>
      </c>
      <c r="F274" s="8" t="s">
        <v>516</v>
      </c>
      <c r="G274" s="9">
        <v>2775776.74</v>
      </c>
      <c r="H274" s="9" t="s">
        <v>20</v>
      </c>
      <c r="I274" s="9" t="s">
        <v>21</v>
      </c>
      <c r="J274" s="10">
        <v>0</v>
      </c>
      <c r="K274" s="10">
        <v>43</v>
      </c>
      <c r="L274" s="10">
        <f t="shared" si="43"/>
        <v>43</v>
      </c>
      <c r="M274" s="10">
        <f t="shared" si="44"/>
        <v>43</v>
      </c>
      <c r="N274" s="10">
        <v>43</v>
      </c>
      <c r="O274" s="10">
        <v>0</v>
      </c>
      <c r="P274" s="9">
        <v>0</v>
      </c>
    </row>
    <row r="275" spans="1:21" ht="30.75" thickBot="1" x14ac:dyDescent="0.3">
      <c r="A275" s="8"/>
      <c r="B275" s="8"/>
      <c r="C275" s="8"/>
      <c r="D275" s="8"/>
      <c r="E275" s="8"/>
      <c r="F275" s="8"/>
      <c r="G275" s="9"/>
      <c r="H275" s="9" t="s">
        <v>22</v>
      </c>
      <c r="I275" s="9" t="s">
        <v>21</v>
      </c>
      <c r="J275" s="10">
        <v>0</v>
      </c>
      <c r="K275" s="10">
        <v>3</v>
      </c>
      <c r="L275" s="10">
        <f t="shared" si="43"/>
        <v>3</v>
      </c>
      <c r="M275" s="10">
        <f t="shared" si="44"/>
        <v>3</v>
      </c>
      <c r="N275" s="10">
        <v>3</v>
      </c>
      <c r="O275" s="10">
        <v>0</v>
      </c>
      <c r="P275" s="9">
        <v>0</v>
      </c>
    </row>
    <row r="276" spans="1:21" s="86" customFormat="1" ht="45.75" thickBot="1" x14ac:dyDescent="0.3">
      <c r="A276" s="11" t="s">
        <v>509</v>
      </c>
      <c r="B276" s="11" t="s">
        <v>504</v>
      </c>
      <c r="C276" s="11" t="s">
        <v>517</v>
      </c>
      <c r="D276" s="11" t="s">
        <v>504</v>
      </c>
      <c r="E276" s="11" t="s">
        <v>518</v>
      </c>
      <c r="F276" s="11" t="s">
        <v>151</v>
      </c>
      <c r="G276" s="12">
        <v>647041.68999999994</v>
      </c>
      <c r="H276" s="12" t="s">
        <v>44</v>
      </c>
      <c r="I276" s="12" t="s">
        <v>45</v>
      </c>
      <c r="J276" s="13">
        <v>0</v>
      </c>
      <c r="K276" s="13">
        <v>1</v>
      </c>
      <c r="L276" s="13">
        <f t="shared" si="43"/>
        <v>1</v>
      </c>
      <c r="M276" s="13">
        <f t="shared" si="44"/>
        <v>1</v>
      </c>
      <c r="N276" s="13">
        <v>1</v>
      </c>
      <c r="O276" s="13">
        <v>0</v>
      </c>
      <c r="P276" s="12">
        <v>0</v>
      </c>
      <c r="Q276" s="84"/>
      <c r="R276" s="85"/>
      <c r="S276" s="85"/>
      <c r="T276" s="85"/>
      <c r="U276" s="85"/>
    </row>
    <row r="277" spans="1:21" s="86" customFormat="1" ht="135.75" thickBot="1" x14ac:dyDescent="0.3">
      <c r="A277" s="11" t="s">
        <v>509</v>
      </c>
      <c r="B277" s="11" t="s">
        <v>504</v>
      </c>
      <c r="C277" s="11" t="s">
        <v>48</v>
      </c>
      <c r="D277" s="11" t="s">
        <v>504</v>
      </c>
      <c r="E277" s="11" t="s">
        <v>519</v>
      </c>
      <c r="F277" s="11" t="s">
        <v>520</v>
      </c>
      <c r="G277" s="12">
        <v>7118671.79</v>
      </c>
      <c r="H277" s="12" t="s">
        <v>20</v>
      </c>
      <c r="I277" s="12" t="s">
        <v>21</v>
      </c>
      <c r="J277" s="13">
        <v>90</v>
      </c>
      <c r="K277" s="13">
        <v>90</v>
      </c>
      <c r="L277" s="13">
        <f t="shared" si="43"/>
        <v>0</v>
      </c>
      <c r="M277" s="13">
        <f t="shared" si="44"/>
        <v>90</v>
      </c>
      <c r="N277" s="13">
        <v>0</v>
      </c>
      <c r="O277" s="13">
        <v>90</v>
      </c>
      <c r="P277" s="12">
        <v>0</v>
      </c>
      <c r="Q277" s="84"/>
      <c r="R277" s="85"/>
      <c r="S277" s="85"/>
      <c r="T277" s="85"/>
      <c r="U277" s="85"/>
    </row>
    <row r="278" spans="1:21" s="86" customFormat="1" ht="30.75" thickBot="1" x14ac:dyDescent="0.3">
      <c r="A278" s="11"/>
      <c r="B278" s="11"/>
      <c r="C278" s="11"/>
      <c r="D278" s="11"/>
      <c r="E278" s="11"/>
      <c r="F278" s="11"/>
      <c r="G278" s="12"/>
      <c r="H278" s="12" t="s">
        <v>22</v>
      </c>
      <c r="I278" s="12" t="s">
        <v>21</v>
      </c>
      <c r="J278" s="13">
        <v>3</v>
      </c>
      <c r="K278" s="13">
        <v>4</v>
      </c>
      <c r="L278" s="13">
        <f t="shared" si="43"/>
        <v>1</v>
      </c>
      <c r="M278" s="13">
        <f t="shared" si="44"/>
        <v>4</v>
      </c>
      <c r="N278" s="13">
        <v>0</v>
      </c>
      <c r="O278" s="13">
        <v>4</v>
      </c>
      <c r="P278" s="12">
        <v>0</v>
      </c>
      <c r="Q278" s="84"/>
      <c r="R278" s="85"/>
      <c r="S278" s="85"/>
      <c r="T278" s="85"/>
      <c r="U278" s="85"/>
    </row>
    <row r="279" spans="1:21" s="86" customFormat="1" ht="45.75" thickBot="1" x14ac:dyDescent="0.3">
      <c r="A279" s="11"/>
      <c r="B279" s="11"/>
      <c r="C279" s="11"/>
      <c r="D279" s="11"/>
      <c r="E279" s="11"/>
      <c r="F279" s="11"/>
      <c r="G279" s="12"/>
      <c r="H279" s="12" t="s">
        <v>23</v>
      </c>
      <c r="I279" s="12" t="s">
        <v>21</v>
      </c>
      <c r="J279" s="13">
        <v>15</v>
      </c>
      <c r="K279" s="13">
        <v>17</v>
      </c>
      <c r="L279" s="13">
        <f t="shared" si="43"/>
        <v>2</v>
      </c>
      <c r="M279" s="13">
        <f t="shared" si="44"/>
        <v>17</v>
      </c>
      <c r="N279" s="13">
        <v>0</v>
      </c>
      <c r="O279" s="13">
        <v>17</v>
      </c>
      <c r="P279" s="12">
        <v>0</v>
      </c>
      <c r="Q279" s="84"/>
      <c r="R279" s="85"/>
      <c r="S279" s="85"/>
      <c r="T279" s="85"/>
      <c r="U279" s="85"/>
    </row>
    <row r="280" spans="1:21" ht="45.75" thickBot="1" x14ac:dyDescent="0.3">
      <c r="A280" s="8" t="s">
        <v>521</v>
      </c>
      <c r="B280" s="8" t="s">
        <v>504</v>
      </c>
      <c r="C280" s="8" t="s">
        <v>522</v>
      </c>
      <c r="D280" s="8" t="s">
        <v>504</v>
      </c>
      <c r="E280" s="8" t="s">
        <v>523</v>
      </c>
      <c r="F280" s="8" t="s">
        <v>524</v>
      </c>
      <c r="G280" s="9">
        <v>3251974.22</v>
      </c>
      <c r="H280" s="9" t="s">
        <v>20</v>
      </c>
      <c r="I280" s="9" t="s">
        <v>21</v>
      </c>
      <c r="J280" s="10">
        <v>43</v>
      </c>
      <c r="K280" s="10">
        <v>46</v>
      </c>
      <c r="L280" s="10">
        <f t="shared" si="43"/>
        <v>3</v>
      </c>
      <c r="M280" s="10">
        <f t="shared" si="44"/>
        <v>46</v>
      </c>
      <c r="N280" s="10">
        <v>0</v>
      </c>
      <c r="O280" s="10">
        <v>46</v>
      </c>
      <c r="P280" s="9">
        <v>0</v>
      </c>
    </row>
    <row r="281" spans="1:21" ht="75.75" thickBot="1" x14ac:dyDescent="0.3">
      <c r="A281" s="8" t="s">
        <v>503</v>
      </c>
      <c r="B281" s="8" t="s">
        <v>504</v>
      </c>
      <c r="C281" s="8" t="s">
        <v>525</v>
      </c>
      <c r="D281" s="8" t="s">
        <v>526</v>
      </c>
      <c r="E281" s="8" t="s">
        <v>527</v>
      </c>
      <c r="F281" s="8" t="s">
        <v>528</v>
      </c>
      <c r="G281" s="9">
        <v>5895311.1100000003</v>
      </c>
      <c r="H281" s="9" t="s">
        <v>20</v>
      </c>
      <c r="I281" s="9" t="s">
        <v>21</v>
      </c>
      <c r="J281" s="10">
        <v>40</v>
      </c>
      <c r="K281" s="10">
        <v>60</v>
      </c>
      <c r="L281" s="10">
        <f t="shared" si="43"/>
        <v>20</v>
      </c>
      <c r="M281" s="10">
        <f t="shared" si="44"/>
        <v>60</v>
      </c>
      <c r="N281" s="10">
        <v>60</v>
      </c>
      <c r="O281" s="10">
        <v>0</v>
      </c>
      <c r="P281" s="9">
        <v>0</v>
      </c>
    </row>
    <row r="282" spans="1:21" ht="30.75" thickBot="1" x14ac:dyDescent="0.3">
      <c r="A282" s="8"/>
      <c r="B282" s="8"/>
      <c r="C282" s="8"/>
      <c r="D282" s="8"/>
      <c r="E282" s="8"/>
      <c r="F282" s="8"/>
      <c r="G282" s="9"/>
      <c r="H282" s="9" t="s">
        <v>22</v>
      </c>
      <c r="I282" s="9" t="s">
        <v>21</v>
      </c>
      <c r="J282" s="10">
        <v>0</v>
      </c>
      <c r="K282" s="10">
        <v>10</v>
      </c>
      <c r="L282" s="10">
        <f t="shared" si="43"/>
        <v>10</v>
      </c>
      <c r="M282" s="10">
        <f t="shared" si="44"/>
        <v>10</v>
      </c>
      <c r="N282" s="10">
        <v>10</v>
      </c>
      <c r="O282" s="10">
        <v>0</v>
      </c>
      <c r="P282" s="9">
        <v>0</v>
      </c>
    </row>
    <row r="283" spans="1:21" ht="45.75" thickBot="1" x14ac:dyDescent="0.3">
      <c r="A283" s="8"/>
      <c r="B283" s="8"/>
      <c r="C283" s="8"/>
      <c r="D283" s="8"/>
      <c r="E283" s="8"/>
      <c r="F283" s="8"/>
      <c r="G283" s="9"/>
      <c r="H283" s="9" t="s">
        <v>23</v>
      </c>
      <c r="I283" s="9" t="s">
        <v>21</v>
      </c>
      <c r="J283" s="10">
        <v>0</v>
      </c>
      <c r="K283" s="10">
        <v>15</v>
      </c>
      <c r="L283" s="10">
        <f t="shared" si="43"/>
        <v>15</v>
      </c>
      <c r="M283" s="10">
        <f t="shared" si="44"/>
        <v>15</v>
      </c>
      <c r="N283" s="10">
        <v>15</v>
      </c>
      <c r="O283" s="10">
        <v>0</v>
      </c>
      <c r="P283" s="9">
        <v>0</v>
      </c>
    </row>
    <row r="284" spans="1:21" s="86" customFormat="1" ht="60.75" thickBot="1" x14ac:dyDescent="0.3">
      <c r="A284" s="11" t="s">
        <v>529</v>
      </c>
      <c r="B284" s="11" t="s">
        <v>530</v>
      </c>
      <c r="C284" s="11" t="s">
        <v>531</v>
      </c>
      <c r="D284" s="11" t="s">
        <v>530</v>
      </c>
      <c r="E284" s="11" t="s">
        <v>532</v>
      </c>
      <c r="F284" s="11" t="s">
        <v>533</v>
      </c>
      <c r="G284" s="12">
        <v>10815087.970000001</v>
      </c>
      <c r="H284" s="12" t="s">
        <v>20</v>
      </c>
      <c r="I284" s="12" t="s">
        <v>21</v>
      </c>
      <c r="J284" s="13">
        <v>127</v>
      </c>
      <c r="K284" s="13">
        <v>145</v>
      </c>
      <c r="L284" s="13">
        <f t="shared" si="43"/>
        <v>18</v>
      </c>
      <c r="M284" s="13">
        <f t="shared" si="44"/>
        <v>145</v>
      </c>
      <c r="N284" s="13">
        <v>145</v>
      </c>
      <c r="O284" s="13">
        <v>0</v>
      </c>
      <c r="P284" s="12">
        <v>0</v>
      </c>
      <c r="Q284" s="84"/>
      <c r="R284" s="85"/>
      <c r="S284" s="85"/>
      <c r="T284" s="85"/>
      <c r="U284" s="85"/>
    </row>
    <row r="285" spans="1:21" s="86" customFormat="1" ht="30.75" thickBot="1" x14ac:dyDescent="0.3">
      <c r="A285" s="11"/>
      <c r="B285" s="11"/>
      <c r="C285" s="11"/>
      <c r="D285" s="11"/>
      <c r="E285" s="11"/>
      <c r="F285" s="11"/>
      <c r="G285" s="12"/>
      <c r="H285" s="12" t="s">
        <v>22</v>
      </c>
      <c r="I285" s="12" t="s">
        <v>21</v>
      </c>
      <c r="J285" s="13">
        <v>0</v>
      </c>
      <c r="K285" s="13">
        <v>5</v>
      </c>
      <c r="L285" s="13">
        <f t="shared" si="43"/>
        <v>5</v>
      </c>
      <c r="M285" s="13">
        <f t="shared" si="44"/>
        <v>5</v>
      </c>
      <c r="N285" s="13">
        <v>5</v>
      </c>
      <c r="O285" s="13">
        <v>0</v>
      </c>
      <c r="P285" s="12">
        <v>0</v>
      </c>
      <c r="Q285" s="84"/>
      <c r="R285" s="85"/>
      <c r="S285" s="85"/>
      <c r="T285" s="85"/>
      <c r="U285" s="85"/>
    </row>
    <row r="286" spans="1:21" ht="75.75" thickBot="1" x14ac:dyDescent="0.3">
      <c r="A286" s="8" t="s">
        <v>534</v>
      </c>
      <c r="B286" s="8" t="s">
        <v>530</v>
      </c>
      <c r="C286" s="8" t="s">
        <v>535</v>
      </c>
      <c r="D286" s="8" t="s">
        <v>530</v>
      </c>
      <c r="E286" s="8" t="s">
        <v>536</v>
      </c>
      <c r="F286" s="8" t="s">
        <v>537</v>
      </c>
      <c r="G286" s="9">
        <v>4038183.05</v>
      </c>
      <c r="H286" s="9" t="s">
        <v>20</v>
      </c>
      <c r="I286" s="9" t="s">
        <v>21</v>
      </c>
      <c r="J286" s="10">
        <v>34</v>
      </c>
      <c r="K286" s="10">
        <v>80</v>
      </c>
      <c r="L286" s="10">
        <f t="shared" si="43"/>
        <v>46</v>
      </c>
      <c r="M286" s="10">
        <f t="shared" si="44"/>
        <v>50</v>
      </c>
      <c r="N286" s="10">
        <v>0</v>
      </c>
      <c r="O286" s="10">
        <v>50</v>
      </c>
      <c r="P286" s="9">
        <v>0</v>
      </c>
    </row>
    <row r="287" spans="1:21" ht="30.75" thickBot="1" x14ac:dyDescent="0.3">
      <c r="A287" s="8"/>
      <c r="B287" s="8"/>
      <c r="C287" s="8"/>
      <c r="D287" s="8"/>
      <c r="E287" s="8"/>
      <c r="F287" s="8"/>
      <c r="G287" s="9"/>
      <c r="H287" s="9" t="s">
        <v>22</v>
      </c>
      <c r="I287" s="9" t="s">
        <v>21</v>
      </c>
      <c r="J287" s="10">
        <v>0</v>
      </c>
      <c r="K287" s="10">
        <v>5</v>
      </c>
      <c r="L287" s="10">
        <f t="shared" si="43"/>
        <v>5</v>
      </c>
      <c r="M287" s="10">
        <f t="shared" si="44"/>
        <v>5</v>
      </c>
      <c r="N287" s="10">
        <v>0</v>
      </c>
      <c r="O287" s="10">
        <v>5</v>
      </c>
      <c r="P287" s="9">
        <v>0</v>
      </c>
    </row>
    <row r="288" spans="1:21" ht="45.75" thickBot="1" x14ac:dyDescent="0.3">
      <c r="A288" s="8"/>
      <c r="B288" s="8"/>
      <c r="C288" s="8"/>
      <c r="D288" s="8"/>
      <c r="E288" s="8"/>
      <c r="F288" s="8"/>
      <c r="G288" s="9"/>
      <c r="H288" s="9" t="s">
        <v>23</v>
      </c>
      <c r="I288" s="9" t="s">
        <v>21</v>
      </c>
      <c r="J288" s="10">
        <v>0</v>
      </c>
      <c r="K288" s="10">
        <v>15</v>
      </c>
      <c r="L288" s="10">
        <f t="shared" si="43"/>
        <v>15</v>
      </c>
      <c r="M288" s="10">
        <f t="shared" si="44"/>
        <v>15</v>
      </c>
      <c r="N288" s="10">
        <v>0</v>
      </c>
      <c r="O288" s="10">
        <v>15</v>
      </c>
      <c r="P288" s="9">
        <v>0</v>
      </c>
    </row>
    <row r="289" spans="1:21" ht="60.75" thickBot="1" x14ac:dyDescent="0.3">
      <c r="A289" s="8" t="s">
        <v>538</v>
      </c>
      <c r="B289" s="8" t="s">
        <v>530</v>
      </c>
      <c r="C289" s="8" t="s">
        <v>539</v>
      </c>
      <c r="D289" s="8" t="s">
        <v>530</v>
      </c>
      <c r="E289" s="8" t="s">
        <v>540</v>
      </c>
      <c r="F289" s="8" t="s">
        <v>541</v>
      </c>
      <c r="G289" s="9">
        <v>5481944.8499999996</v>
      </c>
      <c r="H289" s="9" t="s">
        <v>20</v>
      </c>
      <c r="I289" s="9" t="s">
        <v>21</v>
      </c>
      <c r="J289" s="10">
        <v>50</v>
      </c>
      <c r="K289" s="10">
        <v>75</v>
      </c>
      <c r="L289" s="10">
        <f t="shared" si="43"/>
        <v>25</v>
      </c>
      <c r="M289" s="10">
        <f t="shared" si="44"/>
        <v>75</v>
      </c>
      <c r="N289" s="10">
        <v>0</v>
      </c>
      <c r="O289" s="10">
        <v>25</v>
      </c>
      <c r="P289" s="9">
        <v>50</v>
      </c>
    </row>
    <row r="290" spans="1:21" ht="75.75" thickBot="1" x14ac:dyDescent="0.3">
      <c r="A290" s="8" t="s">
        <v>542</v>
      </c>
      <c r="B290" s="8" t="s">
        <v>530</v>
      </c>
      <c r="C290" s="8" t="s">
        <v>543</v>
      </c>
      <c r="D290" s="8" t="s">
        <v>544</v>
      </c>
      <c r="E290" s="8" t="s">
        <v>545</v>
      </c>
      <c r="F290" s="8" t="s">
        <v>546</v>
      </c>
      <c r="G290" s="9">
        <v>5731598.1799999997</v>
      </c>
      <c r="H290" s="9" t="s">
        <v>20</v>
      </c>
      <c r="I290" s="9" t="s">
        <v>21</v>
      </c>
      <c r="J290" s="10">
        <v>0</v>
      </c>
      <c r="K290" s="10">
        <v>80</v>
      </c>
      <c r="L290" s="10">
        <f t="shared" si="43"/>
        <v>80</v>
      </c>
      <c r="M290" s="10">
        <f t="shared" si="44"/>
        <v>80</v>
      </c>
      <c r="N290" s="10">
        <v>80</v>
      </c>
      <c r="O290" s="10">
        <v>0</v>
      </c>
      <c r="P290" s="9">
        <v>0</v>
      </c>
    </row>
    <row r="291" spans="1:21" ht="30.75" thickBot="1" x14ac:dyDescent="0.3">
      <c r="A291" s="8"/>
      <c r="B291" s="8"/>
      <c r="C291" s="8"/>
      <c r="D291" s="8"/>
      <c r="E291" s="8"/>
      <c r="F291" s="8"/>
      <c r="G291" s="9"/>
      <c r="H291" s="9" t="s">
        <v>22</v>
      </c>
      <c r="I291" s="9" t="s">
        <v>21</v>
      </c>
      <c r="J291" s="10">
        <v>0</v>
      </c>
      <c r="K291" s="10">
        <v>6</v>
      </c>
      <c r="L291" s="10">
        <f t="shared" si="43"/>
        <v>6</v>
      </c>
      <c r="M291" s="10">
        <f t="shared" si="44"/>
        <v>6</v>
      </c>
      <c r="N291" s="10">
        <v>6</v>
      </c>
      <c r="O291" s="10">
        <v>0</v>
      </c>
      <c r="P291" s="9">
        <v>0</v>
      </c>
    </row>
    <row r="292" spans="1:21" ht="75.75" thickBot="1" x14ac:dyDescent="0.3">
      <c r="A292" s="8" t="s">
        <v>547</v>
      </c>
      <c r="B292" s="8" t="s">
        <v>548</v>
      </c>
      <c r="C292" s="8" t="s">
        <v>549</v>
      </c>
      <c r="D292" s="8" t="s">
        <v>548</v>
      </c>
      <c r="E292" s="8" t="s">
        <v>550</v>
      </c>
      <c r="F292" s="8" t="s">
        <v>551</v>
      </c>
      <c r="G292" s="9">
        <v>5150446.5199999996</v>
      </c>
      <c r="H292" s="9" t="s">
        <v>20</v>
      </c>
      <c r="I292" s="9" t="s">
        <v>21</v>
      </c>
      <c r="J292" s="10">
        <v>0</v>
      </c>
      <c r="K292" s="10">
        <v>68</v>
      </c>
      <c r="L292" s="10">
        <f t="shared" si="43"/>
        <v>68</v>
      </c>
      <c r="M292" s="10">
        <f t="shared" si="44"/>
        <v>68</v>
      </c>
      <c r="N292" s="10">
        <v>68</v>
      </c>
      <c r="O292" s="10">
        <v>0</v>
      </c>
      <c r="P292" s="9">
        <v>0</v>
      </c>
    </row>
    <row r="293" spans="1:21" ht="30.75" thickBot="1" x14ac:dyDescent="0.3">
      <c r="A293" s="8"/>
      <c r="B293" s="8"/>
      <c r="C293" s="8"/>
      <c r="D293" s="8"/>
      <c r="E293" s="8"/>
      <c r="F293" s="8"/>
      <c r="G293" s="9"/>
      <c r="H293" s="9" t="s">
        <v>22</v>
      </c>
      <c r="I293" s="9" t="s">
        <v>21</v>
      </c>
      <c r="J293" s="10">
        <v>0</v>
      </c>
      <c r="K293" s="10">
        <v>5</v>
      </c>
      <c r="L293" s="10">
        <f t="shared" si="43"/>
        <v>5</v>
      </c>
      <c r="M293" s="10">
        <f t="shared" si="44"/>
        <v>5</v>
      </c>
      <c r="N293" s="10">
        <v>5</v>
      </c>
      <c r="O293" s="10">
        <v>0</v>
      </c>
      <c r="P293" s="9">
        <v>0</v>
      </c>
    </row>
    <row r="294" spans="1:21" ht="45.75" thickBot="1" x14ac:dyDescent="0.3">
      <c r="A294" s="8"/>
      <c r="B294" s="8"/>
      <c r="C294" s="8"/>
      <c r="D294" s="8"/>
      <c r="E294" s="8"/>
      <c r="F294" s="8"/>
      <c r="G294" s="9"/>
      <c r="H294" s="9" t="s">
        <v>23</v>
      </c>
      <c r="I294" s="9" t="s">
        <v>21</v>
      </c>
      <c r="J294" s="10">
        <v>0</v>
      </c>
      <c r="K294" s="10">
        <v>15</v>
      </c>
      <c r="L294" s="10">
        <f t="shared" si="43"/>
        <v>15</v>
      </c>
      <c r="M294" s="10">
        <f t="shared" si="44"/>
        <v>15</v>
      </c>
      <c r="N294" s="10">
        <v>15</v>
      </c>
      <c r="O294" s="10">
        <v>0</v>
      </c>
      <c r="P294" s="9">
        <v>0</v>
      </c>
    </row>
    <row r="295" spans="1:21" s="86" customFormat="1" ht="45.75" thickBot="1" x14ac:dyDescent="0.3">
      <c r="A295" s="11" t="s">
        <v>552</v>
      </c>
      <c r="B295" s="11" t="s">
        <v>553</v>
      </c>
      <c r="C295" s="11" t="s">
        <v>554</v>
      </c>
      <c r="D295" s="11" t="s">
        <v>555</v>
      </c>
      <c r="E295" s="11" t="s">
        <v>556</v>
      </c>
      <c r="F295" s="11" t="s">
        <v>557</v>
      </c>
      <c r="G295" s="12">
        <v>283860.73</v>
      </c>
      <c r="H295" s="12" t="s">
        <v>23</v>
      </c>
      <c r="I295" s="12" t="s">
        <v>21</v>
      </c>
      <c r="J295" s="13">
        <v>10</v>
      </c>
      <c r="K295" s="13">
        <v>13</v>
      </c>
      <c r="L295" s="13">
        <f t="shared" si="43"/>
        <v>3</v>
      </c>
      <c r="M295" s="13">
        <f t="shared" si="44"/>
        <v>13</v>
      </c>
      <c r="N295" s="13">
        <v>13</v>
      </c>
      <c r="O295" s="13">
        <v>0</v>
      </c>
      <c r="P295" s="12">
        <v>0</v>
      </c>
      <c r="Q295" s="84"/>
      <c r="R295" s="85"/>
      <c r="S295" s="85"/>
      <c r="T295" s="85"/>
      <c r="U295" s="85"/>
    </row>
    <row r="296" spans="1:21" ht="75.75" thickBot="1" x14ac:dyDescent="0.3">
      <c r="A296" s="8" t="s">
        <v>558</v>
      </c>
      <c r="B296" s="8" t="s">
        <v>559</v>
      </c>
      <c r="C296" s="8" t="s">
        <v>560</v>
      </c>
      <c r="D296" s="8" t="s">
        <v>559</v>
      </c>
      <c r="E296" s="8" t="s">
        <v>561</v>
      </c>
      <c r="F296" s="8" t="s">
        <v>562</v>
      </c>
      <c r="G296" s="9">
        <v>2357908.11</v>
      </c>
      <c r="H296" s="9" t="s">
        <v>20</v>
      </c>
      <c r="I296" s="9" t="s">
        <v>21</v>
      </c>
      <c r="J296" s="10">
        <v>0</v>
      </c>
      <c r="K296" s="10">
        <v>30</v>
      </c>
      <c r="L296" s="10">
        <f t="shared" si="43"/>
        <v>30</v>
      </c>
      <c r="M296" s="10">
        <f t="shared" si="44"/>
        <v>30</v>
      </c>
      <c r="N296" s="10">
        <v>0</v>
      </c>
      <c r="O296" s="10">
        <v>30</v>
      </c>
      <c r="P296" s="9">
        <v>0</v>
      </c>
    </row>
    <row r="297" spans="1:21" ht="45.75" thickBot="1" x14ac:dyDescent="0.3">
      <c r="A297" s="8"/>
      <c r="B297" s="8"/>
      <c r="C297" s="8"/>
      <c r="D297" s="8"/>
      <c r="E297" s="8"/>
      <c r="F297" s="8"/>
      <c r="G297" s="9"/>
      <c r="H297" s="9" t="s">
        <v>44</v>
      </c>
      <c r="I297" s="9" t="s">
        <v>45</v>
      </c>
      <c r="J297" s="10">
        <v>0</v>
      </c>
      <c r="K297" s="10">
        <v>1</v>
      </c>
      <c r="L297" s="10">
        <f t="shared" si="43"/>
        <v>1</v>
      </c>
      <c r="M297" s="10">
        <f t="shared" si="44"/>
        <v>1</v>
      </c>
      <c r="N297" s="10">
        <v>1</v>
      </c>
      <c r="O297" s="10">
        <v>0</v>
      </c>
      <c r="P297" s="9">
        <v>0</v>
      </c>
    </row>
    <row r="298" spans="1:21" s="86" customFormat="1" ht="90.75" thickBot="1" x14ac:dyDescent="0.3">
      <c r="A298" s="11" t="s">
        <v>563</v>
      </c>
      <c r="B298" s="11" t="s">
        <v>564</v>
      </c>
      <c r="C298" s="11" t="s">
        <v>565</v>
      </c>
      <c r="D298" s="11" t="s">
        <v>566</v>
      </c>
      <c r="E298" s="11" t="s">
        <v>567</v>
      </c>
      <c r="F298" s="11" t="s">
        <v>568</v>
      </c>
      <c r="G298" s="12">
        <v>6127778.9400000004</v>
      </c>
      <c r="H298" s="12" t="s">
        <v>20</v>
      </c>
      <c r="I298" s="12" t="s">
        <v>21</v>
      </c>
      <c r="J298" s="13">
        <v>64</v>
      </c>
      <c r="K298" s="13">
        <v>94</v>
      </c>
      <c r="L298" s="13">
        <f t="shared" si="43"/>
        <v>30</v>
      </c>
      <c r="M298" s="13">
        <f t="shared" si="44"/>
        <v>94</v>
      </c>
      <c r="N298" s="13">
        <v>0</v>
      </c>
      <c r="O298" s="13">
        <v>76</v>
      </c>
      <c r="P298" s="12">
        <v>18</v>
      </c>
      <c r="Q298" s="84"/>
      <c r="R298" s="85"/>
      <c r="S298" s="85"/>
      <c r="T298" s="85"/>
      <c r="U298" s="85"/>
    </row>
    <row r="299" spans="1:21" s="86" customFormat="1" ht="30.75" thickBot="1" x14ac:dyDescent="0.3">
      <c r="A299" s="11"/>
      <c r="B299" s="11"/>
      <c r="C299" s="11"/>
      <c r="D299" s="11"/>
      <c r="E299" s="11"/>
      <c r="F299" s="11"/>
      <c r="G299" s="12"/>
      <c r="H299" s="12" t="s">
        <v>22</v>
      </c>
      <c r="I299" s="12" t="s">
        <v>21</v>
      </c>
      <c r="J299" s="13">
        <v>0</v>
      </c>
      <c r="K299" s="13">
        <v>4</v>
      </c>
      <c r="L299" s="13">
        <f t="shared" si="43"/>
        <v>4</v>
      </c>
      <c r="M299" s="13">
        <f t="shared" si="44"/>
        <v>4</v>
      </c>
      <c r="N299" s="13">
        <v>0</v>
      </c>
      <c r="O299" s="13">
        <v>4</v>
      </c>
      <c r="P299" s="12">
        <v>0</v>
      </c>
      <c r="Q299" s="84"/>
      <c r="R299" s="85"/>
      <c r="S299" s="85"/>
      <c r="T299" s="85"/>
      <c r="U299" s="85"/>
    </row>
    <row r="300" spans="1:21" s="86" customFormat="1" ht="90.75" thickBot="1" x14ac:dyDescent="0.3">
      <c r="A300" s="11" t="s">
        <v>569</v>
      </c>
      <c r="B300" s="11" t="s">
        <v>570</v>
      </c>
      <c r="C300" s="11" t="s">
        <v>571</v>
      </c>
      <c r="D300" s="11" t="s">
        <v>570</v>
      </c>
      <c r="E300" s="11" t="s">
        <v>572</v>
      </c>
      <c r="F300" s="11" t="s">
        <v>573</v>
      </c>
      <c r="G300" s="12">
        <v>8994849.6999999993</v>
      </c>
      <c r="H300" s="12" t="s">
        <v>20</v>
      </c>
      <c r="I300" s="12" t="s">
        <v>21</v>
      </c>
      <c r="J300" s="13">
        <v>120</v>
      </c>
      <c r="K300" s="13">
        <v>120</v>
      </c>
      <c r="L300" s="13">
        <f t="shared" si="43"/>
        <v>0</v>
      </c>
      <c r="M300" s="13">
        <f t="shared" si="44"/>
        <v>120</v>
      </c>
      <c r="N300" s="13">
        <v>120</v>
      </c>
      <c r="O300" s="13">
        <v>0</v>
      </c>
      <c r="P300" s="12">
        <v>0</v>
      </c>
      <c r="Q300" s="84"/>
      <c r="R300" s="85"/>
      <c r="S300" s="85"/>
      <c r="T300" s="85"/>
      <c r="U300" s="85"/>
    </row>
    <row r="301" spans="1:21" s="86" customFormat="1" ht="30.75" thickBot="1" x14ac:dyDescent="0.3">
      <c r="A301" s="11"/>
      <c r="B301" s="11"/>
      <c r="C301" s="11"/>
      <c r="D301" s="11"/>
      <c r="E301" s="11"/>
      <c r="F301" s="11"/>
      <c r="G301" s="12"/>
      <c r="H301" s="12" t="s">
        <v>22</v>
      </c>
      <c r="I301" s="12" t="s">
        <v>21</v>
      </c>
      <c r="J301" s="13">
        <v>3</v>
      </c>
      <c r="K301" s="13">
        <v>3</v>
      </c>
      <c r="L301" s="13">
        <f t="shared" si="43"/>
        <v>0</v>
      </c>
      <c r="M301" s="13">
        <f t="shared" si="44"/>
        <v>3</v>
      </c>
      <c r="N301" s="13">
        <v>3</v>
      </c>
      <c r="O301" s="13">
        <v>0</v>
      </c>
      <c r="P301" s="12">
        <v>0</v>
      </c>
      <c r="Q301" s="84"/>
      <c r="R301" s="85"/>
      <c r="S301" s="85"/>
      <c r="T301" s="85"/>
      <c r="U301" s="85"/>
    </row>
    <row r="302" spans="1:21" ht="120.75" thickBot="1" x14ac:dyDescent="0.3">
      <c r="A302" s="8" t="s">
        <v>574</v>
      </c>
      <c r="B302" s="8" t="s">
        <v>575</v>
      </c>
      <c r="C302" s="8" t="s">
        <v>576</v>
      </c>
      <c r="D302" s="8" t="s">
        <v>577</v>
      </c>
      <c r="E302" s="8" t="s">
        <v>578</v>
      </c>
      <c r="F302" s="8" t="s">
        <v>579</v>
      </c>
      <c r="G302" s="9">
        <v>5430690.75</v>
      </c>
      <c r="H302" s="9" t="s">
        <v>20</v>
      </c>
      <c r="I302" s="9" t="s">
        <v>21</v>
      </c>
      <c r="J302" s="10">
        <v>75</v>
      </c>
      <c r="K302" s="10">
        <v>120</v>
      </c>
      <c r="L302" s="10">
        <f t="shared" si="43"/>
        <v>45</v>
      </c>
      <c r="M302" s="10">
        <f t="shared" si="44"/>
        <v>120</v>
      </c>
      <c r="N302" s="10">
        <v>0</v>
      </c>
      <c r="O302" s="10">
        <v>45</v>
      </c>
      <c r="P302" s="9">
        <v>75</v>
      </c>
    </row>
    <row r="303" spans="1:21" ht="30.75" thickBot="1" x14ac:dyDescent="0.3">
      <c r="A303" s="8"/>
      <c r="B303" s="8"/>
      <c r="C303" s="8"/>
      <c r="D303" s="8"/>
      <c r="E303" s="8"/>
      <c r="F303" s="8"/>
      <c r="G303" s="9"/>
      <c r="H303" s="9" t="s">
        <v>22</v>
      </c>
      <c r="I303" s="9" t="s">
        <v>21</v>
      </c>
      <c r="J303" s="10">
        <v>4</v>
      </c>
      <c r="K303" s="10">
        <v>4</v>
      </c>
      <c r="L303" s="10">
        <f t="shared" ref="L303:L312" si="58">K303-J303</f>
        <v>0</v>
      </c>
      <c r="M303" s="10">
        <f t="shared" ref="M303:M312" si="59">N303+O303+P303</f>
        <v>4</v>
      </c>
      <c r="N303" s="10">
        <v>0</v>
      </c>
      <c r="O303" s="10">
        <v>4</v>
      </c>
      <c r="P303" s="9">
        <v>0</v>
      </c>
    </row>
    <row r="304" spans="1:21" ht="45.75" thickBot="1" x14ac:dyDescent="0.3">
      <c r="A304" s="8"/>
      <c r="B304" s="8"/>
      <c r="C304" s="8"/>
      <c r="D304" s="8"/>
      <c r="E304" s="8"/>
      <c r="F304" s="8"/>
      <c r="G304" s="9"/>
      <c r="H304" s="9" t="s">
        <v>23</v>
      </c>
      <c r="I304" s="9" t="s">
        <v>21</v>
      </c>
      <c r="J304" s="10">
        <v>8</v>
      </c>
      <c r="K304" s="10">
        <v>15</v>
      </c>
      <c r="L304" s="10">
        <f t="shared" si="58"/>
        <v>7</v>
      </c>
      <c r="M304" s="10">
        <f t="shared" si="59"/>
        <v>15</v>
      </c>
      <c r="N304" s="10">
        <v>0</v>
      </c>
      <c r="O304" s="10">
        <v>15</v>
      </c>
      <c r="P304" s="9">
        <v>0</v>
      </c>
    </row>
    <row r="305" spans="1:21" ht="45.75" thickBot="1" x14ac:dyDescent="0.3">
      <c r="A305" s="8"/>
      <c r="B305" s="8"/>
      <c r="C305" s="8"/>
      <c r="D305" s="8"/>
      <c r="E305" s="8"/>
      <c r="F305" s="8"/>
      <c r="G305" s="9"/>
      <c r="H305" s="9" t="s">
        <v>44</v>
      </c>
      <c r="I305" s="9" t="s">
        <v>45</v>
      </c>
      <c r="J305" s="10">
        <v>0</v>
      </c>
      <c r="K305" s="10">
        <v>1</v>
      </c>
      <c r="L305" s="10">
        <f t="shared" si="58"/>
        <v>1</v>
      </c>
      <c r="M305" s="10">
        <f t="shared" si="59"/>
        <v>1</v>
      </c>
      <c r="N305" s="10">
        <v>0</v>
      </c>
      <c r="O305" s="10">
        <v>1</v>
      </c>
      <c r="P305" s="9">
        <v>0</v>
      </c>
    </row>
    <row r="306" spans="1:21" s="86" customFormat="1" ht="60.75" thickBot="1" x14ac:dyDescent="0.3">
      <c r="A306" s="11" t="s">
        <v>580</v>
      </c>
      <c r="B306" s="11" t="s">
        <v>581</v>
      </c>
      <c r="C306" s="11" t="s">
        <v>582</v>
      </c>
      <c r="D306" s="11" t="s">
        <v>583</v>
      </c>
      <c r="E306" s="11" t="s">
        <v>584</v>
      </c>
      <c r="F306" s="11" t="s">
        <v>585</v>
      </c>
      <c r="G306" s="12">
        <v>653434.48</v>
      </c>
      <c r="H306" s="12" t="s">
        <v>44</v>
      </c>
      <c r="I306" s="12" t="s">
        <v>45</v>
      </c>
      <c r="J306" s="13">
        <v>0</v>
      </c>
      <c r="K306" s="13">
        <v>1</v>
      </c>
      <c r="L306" s="13">
        <f t="shared" si="58"/>
        <v>1</v>
      </c>
      <c r="M306" s="13">
        <f t="shared" si="59"/>
        <v>1</v>
      </c>
      <c r="N306" s="13">
        <v>1</v>
      </c>
      <c r="O306" s="13">
        <v>0</v>
      </c>
      <c r="P306" s="12">
        <v>0</v>
      </c>
      <c r="Q306" s="84"/>
      <c r="R306" s="85"/>
      <c r="S306" s="85"/>
      <c r="T306" s="85"/>
      <c r="U306" s="85"/>
    </row>
    <row r="307" spans="1:21" ht="75.75" thickBot="1" x14ac:dyDescent="0.3">
      <c r="A307" s="8" t="s">
        <v>547</v>
      </c>
      <c r="B307" s="8" t="s">
        <v>548</v>
      </c>
      <c r="C307" s="8" t="s">
        <v>586</v>
      </c>
      <c r="D307" s="8" t="s">
        <v>587</v>
      </c>
      <c r="E307" s="8" t="s">
        <v>588</v>
      </c>
      <c r="F307" s="8" t="s">
        <v>589</v>
      </c>
      <c r="G307" s="9">
        <v>1802145.94</v>
      </c>
      <c r="H307" s="9" t="s">
        <v>20</v>
      </c>
      <c r="I307" s="9" t="s">
        <v>21</v>
      </c>
      <c r="J307" s="10">
        <v>0</v>
      </c>
      <c r="K307" s="10">
        <v>27</v>
      </c>
      <c r="L307" s="10">
        <f t="shared" si="58"/>
        <v>27</v>
      </c>
      <c r="M307" s="10">
        <f t="shared" si="59"/>
        <v>27</v>
      </c>
      <c r="N307" s="10">
        <v>0</v>
      </c>
      <c r="O307" s="10">
        <v>27</v>
      </c>
      <c r="P307" s="9">
        <v>0</v>
      </c>
    </row>
    <row r="308" spans="1:21" ht="30.75" thickBot="1" x14ac:dyDescent="0.3">
      <c r="A308" s="8"/>
      <c r="B308" s="8"/>
      <c r="C308" s="8"/>
      <c r="D308" s="8"/>
      <c r="E308" s="8"/>
      <c r="F308" s="8"/>
      <c r="G308" s="9"/>
      <c r="H308" s="9" t="s">
        <v>22</v>
      </c>
      <c r="I308" s="9" t="s">
        <v>21</v>
      </c>
      <c r="J308" s="10">
        <v>5</v>
      </c>
      <c r="K308" s="10">
        <v>10</v>
      </c>
      <c r="L308" s="10">
        <f t="shared" si="58"/>
        <v>5</v>
      </c>
      <c r="M308" s="10">
        <f t="shared" si="59"/>
        <v>10</v>
      </c>
      <c r="N308" s="10">
        <v>0</v>
      </c>
      <c r="O308" s="10">
        <v>10</v>
      </c>
      <c r="P308" s="9">
        <v>0</v>
      </c>
    </row>
    <row r="309" spans="1:21" s="86" customFormat="1" ht="75.75" thickBot="1" x14ac:dyDescent="0.3">
      <c r="A309" s="11" t="s">
        <v>590</v>
      </c>
      <c r="B309" s="11" t="s">
        <v>591</v>
      </c>
      <c r="C309" s="11" t="s">
        <v>592</v>
      </c>
      <c r="D309" s="11" t="s">
        <v>591</v>
      </c>
      <c r="E309" s="11" t="s">
        <v>593</v>
      </c>
      <c r="F309" s="11" t="s">
        <v>594</v>
      </c>
      <c r="G309" s="12">
        <v>391361.11</v>
      </c>
      <c r="H309" s="12" t="s">
        <v>44</v>
      </c>
      <c r="I309" s="12" t="s">
        <v>45</v>
      </c>
      <c r="J309" s="13">
        <v>0</v>
      </c>
      <c r="K309" s="13">
        <v>1</v>
      </c>
      <c r="L309" s="13">
        <f t="shared" si="58"/>
        <v>1</v>
      </c>
      <c r="M309" s="13">
        <f t="shared" si="59"/>
        <v>1</v>
      </c>
      <c r="N309" s="13">
        <v>0</v>
      </c>
      <c r="O309" s="13">
        <v>0</v>
      </c>
      <c r="P309" s="12">
        <v>1</v>
      </c>
      <c r="Q309" s="84"/>
      <c r="R309" s="85"/>
      <c r="S309" s="85"/>
      <c r="T309" s="85"/>
      <c r="U309" s="85"/>
    </row>
    <row r="310" spans="1:21" s="86" customFormat="1" ht="45.75" thickBot="1" x14ac:dyDescent="0.3">
      <c r="A310" s="11" t="s">
        <v>595</v>
      </c>
      <c r="B310" s="11" t="s">
        <v>596</v>
      </c>
      <c r="C310" s="11" t="s">
        <v>597</v>
      </c>
      <c r="D310" s="11" t="s">
        <v>596</v>
      </c>
      <c r="E310" s="11" t="s">
        <v>598</v>
      </c>
      <c r="F310" s="11" t="s">
        <v>599</v>
      </c>
      <c r="G310" s="12">
        <v>4159534.21</v>
      </c>
      <c r="H310" s="12" t="s">
        <v>20</v>
      </c>
      <c r="I310" s="12" t="s">
        <v>21</v>
      </c>
      <c r="J310" s="13">
        <v>60</v>
      </c>
      <c r="K310" s="13">
        <v>60</v>
      </c>
      <c r="L310" s="13">
        <f t="shared" si="58"/>
        <v>0</v>
      </c>
      <c r="M310" s="13">
        <f t="shared" si="59"/>
        <v>60</v>
      </c>
      <c r="N310" s="13">
        <v>60</v>
      </c>
      <c r="O310" s="13">
        <v>0</v>
      </c>
      <c r="P310" s="12">
        <v>0</v>
      </c>
      <c r="Q310" s="84"/>
      <c r="R310" s="85"/>
      <c r="S310" s="85"/>
      <c r="T310" s="85"/>
      <c r="U310" s="85"/>
    </row>
    <row r="311" spans="1:21" s="86" customFormat="1" ht="30.75" thickBot="1" x14ac:dyDescent="0.3">
      <c r="A311" s="11"/>
      <c r="B311" s="11"/>
      <c r="C311" s="11"/>
      <c r="D311" s="11"/>
      <c r="E311" s="11"/>
      <c r="F311" s="11"/>
      <c r="G311" s="12"/>
      <c r="H311" s="12" t="s">
        <v>22</v>
      </c>
      <c r="I311" s="12" t="s">
        <v>21</v>
      </c>
      <c r="J311" s="13">
        <v>0</v>
      </c>
      <c r="K311" s="13">
        <v>4</v>
      </c>
      <c r="L311" s="13">
        <f t="shared" si="58"/>
        <v>4</v>
      </c>
      <c r="M311" s="13">
        <f t="shared" si="59"/>
        <v>4</v>
      </c>
      <c r="N311" s="13">
        <v>4</v>
      </c>
      <c r="O311" s="13">
        <v>0</v>
      </c>
      <c r="P311" s="12">
        <v>0</v>
      </c>
      <c r="Q311" s="84"/>
      <c r="R311" s="85"/>
      <c r="S311" s="85"/>
      <c r="T311" s="85"/>
      <c r="U311" s="85"/>
    </row>
    <row r="312" spans="1:21" ht="75.75" thickBot="1" x14ac:dyDescent="0.3">
      <c r="A312" s="8" t="s">
        <v>600</v>
      </c>
      <c r="B312" s="8" t="s">
        <v>504</v>
      </c>
      <c r="C312" s="8" t="s">
        <v>601</v>
      </c>
      <c r="D312" s="8" t="s">
        <v>602</v>
      </c>
      <c r="E312" s="8" t="s">
        <v>603</v>
      </c>
      <c r="F312" s="8" t="s">
        <v>604</v>
      </c>
      <c r="G312" s="9">
        <v>1389807.96</v>
      </c>
      <c r="H312" s="9" t="s">
        <v>20</v>
      </c>
      <c r="I312" s="9" t="s">
        <v>21</v>
      </c>
      <c r="J312" s="10">
        <v>0</v>
      </c>
      <c r="K312" s="10">
        <v>21</v>
      </c>
      <c r="L312" s="10">
        <f t="shared" si="58"/>
        <v>21</v>
      </c>
      <c r="M312" s="10">
        <f t="shared" si="59"/>
        <v>21</v>
      </c>
      <c r="N312" s="10">
        <v>0</v>
      </c>
      <c r="O312" s="10">
        <v>21</v>
      </c>
      <c r="P312" s="9">
        <v>0</v>
      </c>
    </row>
    <row r="313" spans="1:21" s="91" customFormat="1" x14ac:dyDescent="0.25">
      <c r="A313" s="24" t="s">
        <v>611</v>
      </c>
      <c r="G313" s="125">
        <f>SUM(G267+G268+G270+G274+G276+G277+G280+G281+G284+G289+G290+G292+G295+G296+G298+G300+G302+G306+G307+G309+G310+G312)</f>
        <v>98800470.280000001</v>
      </c>
      <c r="H313" s="87">
        <f>G313/M313</f>
        <v>62295.378486759146</v>
      </c>
      <c r="I313" s="125"/>
      <c r="J313" s="126">
        <f>J314+J315+J316+J317</f>
        <v>982</v>
      </c>
      <c r="K313" s="126">
        <f t="shared" ref="K313:P313" si="60">K314+K315+K316+K317</f>
        <v>1616</v>
      </c>
      <c r="L313" s="126">
        <f t="shared" si="60"/>
        <v>634</v>
      </c>
      <c r="M313" s="126">
        <f t="shared" si="60"/>
        <v>1586</v>
      </c>
      <c r="N313" s="126">
        <f t="shared" si="60"/>
        <v>911</v>
      </c>
      <c r="O313" s="126">
        <f t="shared" si="60"/>
        <v>531</v>
      </c>
      <c r="P313" s="127">
        <f t="shared" si="60"/>
        <v>144</v>
      </c>
      <c r="Q313" s="88">
        <f>H313*L313</f>
        <v>39495269.960605301</v>
      </c>
      <c r="R313" s="89">
        <f>H313*M313</f>
        <v>98800470.280000001</v>
      </c>
      <c r="S313" s="89">
        <f>H313*N313</f>
        <v>56751089.801437579</v>
      </c>
      <c r="T313" s="89">
        <f>H313*O313</f>
        <v>33078845.976469107</v>
      </c>
      <c r="U313" s="90">
        <f>H313*P313</f>
        <v>8970534.502093317</v>
      </c>
    </row>
    <row r="314" spans="1:21" s="92" customFormat="1" x14ac:dyDescent="0.25">
      <c r="A314" s="68" t="s">
        <v>605</v>
      </c>
      <c r="B314" s="68"/>
      <c r="C314" s="68"/>
      <c r="G314" s="93">
        <f>H313*J314</f>
        <v>57249452.829331651</v>
      </c>
      <c r="H314" s="94"/>
      <c r="I314" s="94"/>
      <c r="J314" s="95">
        <f>J267+J268+J270+J274+J277+J280+J281+J284+J286+J289+J290+J292+J296+J298+J300+J302+J307+J310+J312</f>
        <v>919</v>
      </c>
      <c r="K314" s="95">
        <f t="shared" ref="K314:P314" si="61">K267+K268+K270+K274+K277+K280+K281+K284+K286+K289+K290+K292+K296+K298+K300+K302+K307+K310+K312</f>
        <v>1421</v>
      </c>
      <c r="L314" s="95">
        <f t="shared" si="61"/>
        <v>502</v>
      </c>
      <c r="M314" s="95">
        <f t="shared" si="61"/>
        <v>1391</v>
      </c>
      <c r="N314" s="95">
        <f t="shared" si="61"/>
        <v>792</v>
      </c>
      <c r="O314" s="95">
        <f t="shared" si="61"/>
        <v>456</v>
      </c>
      <c r="P314" s="96">
        <f t="shared" si="61"/>
        <v>143</v>
      </c>
      <c r="Q314" s="97">
        <f>H313*L314</f>
        <v>31272280.00035309</v>
      </c>
      <c r="R314" s="98">
        <f>H313*M314</f>
        <v>86652871.475081965</v>
      </c>
      <c r="S314" s="98">
        <f>H313*N314</f>
        <v>49337939.761513241</v>
      </c>
      <c r="T314" s="98">
        <f>H313*O314</f>
        <v>28406692.58996217</v>
      </c>
      <c r="U314" s="99">
        <f>H313*P314</f>
        <v>8908239.123606557</v>
      </c>
    </row>
    <row r="315" spans="1:21" s="92" customFormat="1" x14ac:dyDescent="0.25">
      <c r="A315" s="68" t="s">
        <v>606</v>
      </c>
      <c r="B315" s="68"/>
      <c r="C315" s="68"/>
      <c r="G315" s="93">
        <f>H313*J315</f>
        <v>934430.67730138719</v>
      </c>
      <c r="H315" s="94"/>
      <c r="I315" s="94"/>
      <c r="J315" s="95">
        <f>J271+J275+J278+J282+J285+J287+J291+J293+J299+J301+J303+J308+J311</f>
        <v>15</v>
      </c>
      <c r="K315" s="95">
        <f t="shared" ref="K315:P315" si="62">K271+K275+K278+K282+K285+K287+K291+K293+K299+K301+K303+K308+K311</f>
        <v>67</v>
      </c>
      <c r="L315" s="95">
        <f t="shared" si="62"/>
        <v>52</v>
      </c>
      <c r="M315" s="95">
        <f t="shared" si="62"/>
        <v>67</v>
      </c>
      <c r="N315" s="95">
        <f t="shared" si="62"/>
        <v>40</v>
      </c>
      <c r="O315" s="95">
        <f t="shared" si="62"/>
        <v>27</v>
      </c>
      <c r="P315" s="96">
        <f t="shared" si="62"/>
        <v>0</v>
      </c>
      <c r="Q315" s="97">
        <f>H313*L315</f>
        <v>3239359.6813114756</v>
      </c>
      <c r="R315" s="98">
        <f>H313*M315</f>
        <v>4173790.3586128629</v>
      </c>
      <c r="S315" s="98">
        <f>H313*N315</f>
        <v>2491815.1394703658</v>
      </c>
      <c r="T315" s="98">
        <f>H313*O315</f>
        <v>1681975.2191424971</v>
      </c>
      <c r="U315" s="99">
        <f>H313*P315</f>
        <v>0</v>
      </c>
    </row>
    <row r="316" spans="1:21" s="92" customFormat="1" x14ac:dyDescent="0.25">
      <c r="A316" s="68" t="s">
        <v>607</v>
      </c>
      <c r="B316" s="68"/>
      <c r="C316" s="68"/>
      <c r="G316" s="93">
        <f>H313*J316</f>
        <v>2990178.167364439</v>
      </c>
      <c r="H316" s="94"/>
      <c r="I316" s="94"/>
      <c r="J316" s="95">
        <f>J269+J272+J279+J283+J288+J294+J295+J304</f>
        <v>48</v>
      </c>
      <c r="K316" s="95">
        <f t="shared" ref="K316:P316" si="63">K269+K272+K279+K283+K288+K294+K295+K304</f>
        <v>122</v>
      </c>
      <c r="L316" s="95">
        <f t="shared" si="63"/>
        <v>74</v>
      </c>
      <c r="M316" s="95">
        <f t="shared" si="63"/>
        <v>122</v>
      </c>
      <c r="N316" s="95">
        <f t="shared" si="63"/>
        <v>75</v>
      </c>
      <c r="O316" s="95">
        <f t="shared" si="63"/>
        <v>47</v>
      </c>
      <c r="P316" s="96">
        <f t="shared" si="63"/>
        <v>0</v>
      </c>
      <c r="Q316" s="97">
        <f>H313*L316</f>
        <v>4609858.0080201766</v>
      </c>
      <c r="R316" s="98">
        <f>H313*M316</f>
        <v>7600036.1753846155</v>
      </c>
      <c r="S316" s="98">
        <f>H313*N316</f>
        <v>4672153.3865069356</v>
      </c>
      <c r="T316" s="98">
        <f>H313*O316</f>
        <v>2927882.78887768</v>
      </c>
      <c r="U316" s="99">
        <f>H313*P316</f>
        <v>0</v>
      </c>
    </row>
    <row r="317" spans="1:21" s="92" customFormat="1" ht="15.75" thickBot="1" x14ac:dyDescent="0.3">
      <c r="A317" s="68" t="s">
        <v>608</v>
      </c>
      <c r="B317" s="68"/>
      <c r="C317" s="68"/>
      <c r="G317" s="93">
        <f>H313*J317</f>
        <v>0</v>
      </c>
      <c r="H317" s="94"/>
      <c r="I317" s="94"/>
      <c r="J317" s="95">
        <f>J273+J276+J297+J305+J306+J309</f>
        <v>0</v>
      </c>
      <c r="K317" s="95">
        <f t="shared" ref="K317:P317" si="64">K273+K276+K297+K305+K306+K309</f>
        <v>6</v>
      </c>
      <c r="L317" s="95">
        <f t="shared" si="64"/>
        <v>6</v>
      </c>
      <c r="M317" s="95">
        <f t="shared" si="64"/>
        <v>6</v>
      </c>
      <c r="N317" s="95">
        <f t="shared" si="64"/>
        <v>4</v>
      </c>
      <c r="O317" s="95">
        <f t="shared" si="64"/>
        <v>1</v>
      </c>
      <c r="P317" s="96">
        <f t="shared" si="64"/>
        <v>1</v>
      </c>
      <c r="Q317" s="97">
        <f>H313*L317</f>
        <v>373772.27092055487</v>
      </c>
      <c r="R317" s="98">
        <f>H313*M317</f>
        <v>373772.27092055487</v>
      </c>
      <c r="S317" s="98">
        <f>H313*N317</f>
        <v>249181.51394703658</v>
      </c>
      <c r="T317" s="98">
        <f>H313*O317</f>
        <v>62295.378486759146</v>
      </c>
      <c r="U317" s="99">
        <f>H313*P317</f>
        <v>62295.378486759146</v>
      </c>
    </row>
    <row r="318" spans="1:21" s="100" customFormat="1" x14ac:dyDescent="0.25">
      <c r="A318" s="16" t="s">
        <v>612</v>
      </c>
      <c r="B318" s="16"/>
      <c r="C318" s="16"/>
      <c r="G318" s="101">
        <f>G270+G276+G277+G284+G295+G298+G300+G306+G309+G310</f>
        <v>49132213.030000001</v>
      </c>
      <c r="H318" s="101">
        <f>G318/M318</f>
        <v>69790.075326704551</v>
      </c>
      <c r="I318" s="101"/>
      <c r="J318" s="102">
        <f>J319+J320+J321+J322</f>
        <v>612</v>
      </c>
      <c r="K318" s="102">
        <f t="shared" ref="K318:P318" si="65">K319+K320+K321+K322</f>
        <v>704</v>
      </c>
      <c r="L318" s="102">
        <f t="shared" si="65"/>
        <v>92</v>
      </c>
      <c r="M318" s="102">
        <f t="shared" si="65"/>
        <v>704</v>
      </c>
      <c r="N318" s="102">
        <f t="shared" si="65"/>
        <v>494</v>
      </c>
      <c r="O318" s="102">
        <f t="shared" si="65"/>
        <v>191</v>
      </c>
      <c r="P318" s="103">
        <f t="shared" si="65"/>
        <v>19</v>
      </c>
      <c r="Q318" s="88">
        <f>H318*L318</f>
        <v>6420686.9300568188</v>
      </c>
      <c r="R318" s="104">
        <f>H318*M318</f>
        <v>49132213.030000001</v>
      </c>
      <c r="S318" s="104">
        <f>H318*N318</f>
        <v>34476297.211392045</v>
      </c>
      <c r="T318" s="104">
        <f>H318*O318</f>
        <v>13329904.387400569</v>
      </c>
      <c r="U318" s="105">
        <f>H318*P318</f>
        <v>1326011.4312073865</v>
      </c>
    </row>
    <row r="319" spans="1:21" s="106" customFormat="1" x14ac:dyDescent="0.25">
      <c r="A319" s="70" t="s">
        <v>605</v>
      </c>
      <c r="B319" s="70"/>
      <c r="C319" s="70"/>
      <c r="G319" s="85">
        <f>H318*J319</f>
        <v>40548033.764815345</v>
      </c>
      <c r="H319" s="107"/>
      <c r="I319" s="107"/>
      <c r="J319" s="108">
        <f>J270+J277+J284+J298+J300+J310</f>
        <v>581</v>
      </c>
      <c r="K319" s="108">
        <f t="shared" ref="K319:P319" si="66">K270+K277+K284+K298+K300+K310</f>
        <v>629</v>
      </c>
      <c r="L319" s="108">
        <f t="shared" si="66"/>
        <v>48</v>
      </c>
      <c r="M319" s="108">
        <f t="shared" si="66"/>
        <v>629</v>
      </c>
      <c r="N319" s="108">
        <f t="shared" si="66"/>
        <v>445</v>
      </c>
      <c r="O319" s="108">
        <f t="shared" si="66"/>
        <v>166</v>
      </c>
      <c r="P319" s="109">
        <f t="shared" si="66"/>
        <v>18</v>
      </c>
      <c r="Q319" s="97">
        <f>H318*L319</f>
        <v>3349923.6156818187</v>
      </c>
      <c r="R319" s="110">
        <f>H318*M319</f>
        <v>43897957.380497165</v>
      </c>
      <c r="S319" s="110">
        <f>H318*N319</f>
        <v>31056583.520383526</v>
      </c>
      <c r="T319" s="110">
        <f>H318*O319</f>
        <v>11585152.504232956</v>
      </c>
      <c r="U319" s="111">
        <f>H318*P319</f>
        <v>1256221.3558806819</v>
      </c>
    </row>
    <row r="320" spans="1:21" s="106" customFormat="1" x14ac:dyDescent="0.25">
      <c r="A320" s="70" t="s">
        <v>606</v>
      </c>
      <c r="B320" s="70"/>
      <c r="C320" s="70"/>
      <c r="G320" s="85">
        <f>H318*J320</f>
        <v>418740.45196022734</v>
      </c>
      <c r="H320" s="107"/>
      <c r="I320" s="107"/>
      <c r="J320" s="108">
        <f>J271+J278+J285+J299+J301+J311</f>
        <v>6</v>
      </c>
      <c r="K320" s="108">
        <f t="shared" ref="K320:P320" si="67">K271+K278+K285+K299+K301+K311</f>
        <v>24</v>
      </c>
      <c r="L320" s="108">
        <f t="shared" si="67"/>
        <v>18</v>
      </c>
      <c r="M320" s="108">
        <f t="shared" si="67"/>
        <v>24</v>
      </c>
      <c r="N320" s="108">
        <f t="shared" si="67"/>
        <v>16</v>
      </c>
      <c r="O320" s="108">
        <f t="shared" si="67"/>
        <v>8</v>
      </c>
      <c r="P320" s="109">
        <f t="shared" si="67"/>
        <v>0</v>
      </c>
      <c r="Q320" s="97">
        <f>H318*L320</f>
        <v>1256221.3558806819</v>
      </c>
      <c r="R320" s="110">
        <f>H318*M320</f>
        <v>1674961.8078409093</v>
      </c>
      <c r="S320" s="110">
        <f>H318*N320</f>
        <v>1116641.2052272728</v>
      </c>
      <c r="T320" s="110">
        <f>H318*O320</f>
        <v>558320.60261363641</v>
      </c>
      <c r="U320" s="111">
        <f>H318*P320</f>
        <v>0</v>
      </c>
    </row>
    <row r="321" spans="1:21" s="106" customFormat="1" x14ac:dyDescent="0.25">
      <c r="A321" s="70" t="s">
        <v>607</v>
      </c>
      <c r="B321" s="70"/>
      <c r="C321" s="70"/>
      <c r="G321" s="85">
        <f>H318*J321</f>
        <v>1744751.8831676138</v>
      </c>
      <c r="H321" s="107"/>
      <c r="I321" s="107"/>
      <c r="J321" s="108">
        <f>J272+J279+J295</f>
        <v>25</v>
      </c>
      <c r="K321" s="108">
        <f t="shared" ref="K321:P321" si="68">K272+K279+K295</f>
        <v>47</v>
      </c>
      <c r="L321" s="108">
        <f t="shared" si="68"/>
        <v>22</v>
      </c>
      <c r="M321" s="108">
        <f t="shared" si="68"/>
        <v>47</v>
      </c>
      <c r="N321" s="108">
        <f t="shared" si="68"/>
        <v>30</v>
      </c>
      <c r="O321" s="108">
        <f t="shared" si="68"/>
        <v>17</v>
      </c>
      <c r="P321" s="109">
        <f t="shared" si="68"/>
        <v>0</v>
      </c>
      <c r="Q321" s="97">
        <f>H318*L321</f>
        <v>1535381.6571875</v>
      </c>
      <c r="R321" s="110">
        <f>H318*M321</f>
        <v>3280133.5403551138</v>
      </c>
      <c r="S321" s="110">
        <f>H318*N321</f>
        <v>2093702.2598011366</v>
      </c>
      <c r="T321" s="110">
        <f>H318*O321</f>
        <v>1186431.2805539775</v>
      </c>
      <c r="U321" s="111">
        <f>H318*P321</f>
        <v>0</v>
      </c>
    </row>
    <row r="322" spans="1:21" s="106" customFormat="1" ht="15.75" thickBot="1" x14ac:dyDescent="0.3">
      <c r="A322" s="70" t="s">
        <v>608</v>
      </c>
      <c r="B322" s="70"/>
      <c r="C322" s="70"/>
      <c r="G322" s="85">
        <f>H318*J322</f>
        <v>0</v>
      </c>
      <c r="H322" s="107"/>
      <c r="I322" s="107"/>
      <c r="J322" s="108">
        <f>J273+J276+J306+J309</f>
        <v>0</v>
      </c>
      <c r="K322" s="108">
        <f t="shared" ref="K322:P322" si="69">K273+K276+K306+K309</f>
        <v>4</v>
      </c>
      <c r="L322" s="108">
        <f t="shared" si="69"/>
        <v>4</v>
      </c>
      <c r="M322" s="108">
        <f t="shared" si="69"/>
        <v>4</v>
      </c>
      <c r="N322" s="108">
        <f t="shared" si="69"/>
        <v>3</v>
      </c>
      <c r="O322" s="108">
        <f t="shared" si="69"/>
        <v>0</v>
      </c>
      <c r="P322" s="109">
        <f t="shared" si="69"/>
        <v>1</v>
      </c>
      <c r="Q322" s="97">
        <f>H318*L322</f>
        <v>279160.3013068182</v>
      </c>
      <c r="R322" s="110">
        <f>H318*M322</f>
        <v>279160.3013068182</v>
      </c>
      <c r="S322" s="110">
        <f>H318*N322</f>
        <v>209370.22598011367</v>
      </c>
      <c r="T322" s="110">
        <f>H318*O322</f>
        <v>0</v>
      </c>
      <c r="U322" s="111">
        <f>H318*P322</f>
        <v>69790.075326704551</v>
      </c>
    </row>
    <row r="323" spans="1:21" s="112" customFormat="1" x14ac:dyDescent="0.25">
      <c r="A323" s="17" t="s">
        <v>613</v>
      </c>
      <c r="B323" s="17"/>
      <c r="C323" s="17"/>
      <c r="G323" s="113">
        <f>G313-G318</f>
        <v>49668257.25</v>
      </c>
      <c r="H323" s="113">
        <f>G323/M323</f>
        <v>56313.216836734697</v>
      </c>
      <c r="I323" s="113"/>
      <c r="J323" s="114">
        <f>J324+J325+J326+J327</f>
        <v>370</v>
      </c>
      <c r="K323" s="114">
        <f t="shared" ref="K323:P323" si="70">K324+K325+K326+K327</f>
        <v>912</v>
      </c>
      <c r="L323" s="114">
        <f t="shared" si="70"/>
        <v>542</v>
      </c>
      <c r="M323" s="114">
        <f t="shared" si="70"/>
        <v>882</v>
      </c>
      <c r="N323" s="114">
        <f t="shared" si="70"/>
        <v>417</v>
      </c>
      <c r="O323" s="114">
        <f t="shared" si="70"/>
        <v>340</v>
      </c>
      <c r="P323" s="115">
        <f t="shared" si="70"/>
        <v>125</v>
      </c>
      <c r="Q323" s="88">
        <f>H323*L323</f>
        <v>30521763.525510207</v>
      </c>
      <c r="R323" s="116">
        <f>H323*M323</f>
        <v>49668257.25</v>
      </c>
      <c r="S323" s="116">
        <f>H323*N323</f>
        <v>23482611.420918368</v>
      </c>
      <c r="T323" s="116">
        <f>H323*O323</f>
        <v>19146493.724489797</v>
      </c>
      <c r="U323" s="117">
        <f>H323*P323</f>
        <v>7039152.1045918372</v>
      </c>
    </row>
    <row r="324" spans="1:21" s="118" customFormat="1" x14ac:dyDescent="0.25">
      <c r="A324" s="69" t="s">
        <v>605</v>
      </c>
      <c r="B324" s="69"/>
      <c r="C324" s="69"/>
      <c r="G324" s="119">
        <f>H323*J324</f>
        <v>19033867.290816326</v>
      </c>
      <c r="H324" s="120"/>
      <c r="I324" s="120"/>
      <c r="J324" s="121">
        <f>J314-J319</f>
        <v>338</v>
      </c>
      <c r="K324" s="121">
        <f t="shared" ref="K324:P324" si="71">K314-K319</f>
        <v>792</v>
      </c>
      <c r="L324" s="121">
        <f t="shared" si="71"/>
        <v>454</v>
      </c>
      <c r="M324" s="121">
        <f t="shared" si="71"/>
        <v>762</v>
      </c>
      <c r="N324" s="121">
        <f t="shared" si="71"/>
        <v>347</v>
      </c>
      <c r="O324" s="121">
        <f t="shared" si="71"/>
        <v>290</v>
      </c>
      <c r="P324" s="122">
        <f t="shared" si="71"/>
        <v>125</v>
      </c>
      <c r="Q324" s="97">
        <f>H323*L324</f>
        <v>25566200.443877552</v>
      </c>
      <c r="R324" s="123">
        <f>H323*M324</f>
        <v>42910671.229591839</v>
      </c>
      <c r="S324" s="123">
        <f>H323*N324</f>
        <v>19540686.242346939</v>
      </c>
      <c r="T324" s="123">
        <f>H323*O324</f>
        <v>16330832.882653061</v>
      </c>
      <c r="U324" s="124">
        <f>H323*P324</f>
        <v>7039152.1045918372</v>
      </c>
    </row>
    <row r="325" spans="1:21" s="118" customFormat="1" x14ac:dyDescent="0.25">
      <c r="A325" s="69" t="s">
        <v>606</v>
      </c>
      <c r="B325" s="69"/>
      <c r="C325" s="69"/>
      <c r="G325" s="119">
        <f>H323*J325</f>
        <v>506818.95153061225</v>
      </c>
      <c r="H325" s="120"/>
      <c r="I325" s="120"/>
      <c r="J325" s="121">
        <f t="shared" ref="J325:P327" si="72">J315-J320</f>
        <v>9</v>
      </c>
      <c r="K325" s="121">
        <f t="shared" si="72"/>
        <v>43</v>
      </c>
      <c r="L325" s="121">
        <f t="shared" si="72"/>
        <v>34</v>
      </c>
      <c r="M325" s="121">
        <f t="shared" si="72"/>
        <v>43</v>
      </c>
      <c r="N325" s="121">
        <f t="shared" si="72"/>
        <v>24</v>
      </c>
      <c r="O325" s="121">
        <f t="shared" si="72"/>
        <v>19</v>
      </c>
      <c r="P325" s="122">
        <f t="shared" si="72"/>
        <v>0</v>
      </c>
      <c r="Q325" s="97">
        <f>H323*L325</f>
        <v>1914649.3724489796</v>
      </c>
      <c r="R325" s="123">
        <f>H323*M325</f>
        <v>2421468.323979592</v>
      </c>
      <c r="S325" s="123">
        <f>H323*N325</f>
        <v>1351517.2040816327</v>
      </c>
      <c r="T325" s="123">
        <f>H323*O325</f>
        <v>1069951.1198979593</v>
      </c>
      <c r="U325" s="124">
        <f>H323*P325</f>
        <v>0</v>
      </c>
    </row>
    <row r="326" spans="1:21" s="118" customFormat="1" x14ac:dyDescent="0.25">
      <c r="A326" s="69" t="s">
        <v>607</v>
      </c>
      <c r="B326" s="69"/>
      <c r="C326" s="69"/>
      <c r="G326" s="119">
        <f>H323*J326</f>
        <v>1295203.987244898</v>
      </c>
      <c r="H326" s="120"/>
      <c r="I326" s="120"/>
      <c r="J326" s="121">
        <f t="shared" si="72"/>
        <v>23</v>
      </c>
      <c r="K326" s="121">
        <f t="shared" si="72"/>
        <v>75</v>
      </c>
      <c r="L326" s="121">
        <f t="shared" si="72"/>
        <v>52</v>
      </c>
      <c r="M326" s="121">
        <f t="shared" si="72"/>
        <v>75</v>
      </c>
      <c r="N326" s="121">
        <f t="shared" si="72"/>
        <v>45</v>
      </c>
      <c r="O326" s="121">
        <f t="shared" si="72"/>
        <v>30</v>
      </c>
      <c r="P326" s="122">
        <f t="shared" si="72"/>
        <v>0</v>
      </c>
      <c r="Q326" s="97">
        <f>H323*L326</f>
        <v>2928287.275510204</v>
      </c>
      <c r="R326" s="123">
        <f>H323*M326</f>
        <v>4223491.2627551025</v>
      </c>
      <c r="S326" s="123">
        <f>H323*N326</f>
        <v>2534094.7576530613</v>
      </c>
      <c r="T326" s="123">
        <f>H323*O326</f>
        <v>1689396.5051020409</v>
      </c>
      <c r="U326" s="124">
        <f>H323*P326</f>
        <v>0</v>
      </c>
    </row>
    <row r="327" spans="1:21" s="118" customFormat="1" ht="15.75" thickBot="1" x14ac:dyDescent="0.3">
      <c r="A327" s="69" t="s">
        <v>608</v>
      </c>
      <c r="B327" s="69"/>
      <c r="C327" s="69"/>
      <c r="G327" s="119">
        <f>H323*J327</f>
        <v>0</v>
      </c>
      <c r="H327" s="120"/>
      <c r="I327" s="120"/>
      <c r="J327" s="121">
        <f t="shared" si="72"/>
        <v>0</v>
      </c>
      <c r="K327" s="121">
        <f t="shared" si="72"/>
        <v>2</v>
      </c>
      <c r="L327" s="121">
        <f t="shared" si="72"/>
        <v>2</v>
      </c>
      <c r="M327" s="121">
        <f t="shared" si="72"/>
        <v>2</v>
      </c>
      <c r="N327" s="121">
        <f t="shared" si="72"/>
        <v>1</v>
      </c>
      <c r="O327" s="121">
        <f t="shared" si="72"/>
        <v>1</v>
      </c>
      <c r="P327" s="122">
        <f t="shared" si="72"/>
        <v>0</v>
      </c>
      <c r="Q327" s="97">
        <f>H323*L327</f>
        <v>112626.43367346939</v>
      </c>
      <c r="R327" s="123">
        <f>H323*M327</f>
        <v>112626.43367346939</v>
      </c>
      <c r="S327" s="123">
        <f>H323*N327</f>
        <v>56313.216836734697</v>
      </c>
      <c r="T327" s="123">
        <f>H323*O327</f>
        <v>56313.216836734697</v>
      </c>
      <c r="U327" s="124">
        <f>H323*P327</f>
        <v>0</v>
      </c>
    </row>
    <row r="328" spans="1:21" s="91" customFormat="1" ht="30" x14ac:dyDescent="0.25">
      <c r="A328" s="91" t="s">
        <v>614</v>
      </c>
      <c r="G328" s="125">
        <f>G54+G118+G200+G251+G313</f>
        <v>583970403.76999998</v>
      </c>
      <c r="H328" s="87">
        <f>G328/M328</f>
        <v>65445.523228734732</v>
      </c>
      <c r="I328" s="125"/>
      <c r="J328" s="14">
        <f>J329+J330+J331+J332</f>
        <v>7303</v>
      </c>
      <c r="K328" s="14">
        <f t="shared" ref="K328:P328" si="73">K329+K330+K331+K332</f>
        <v>9924</v>
      </c>
      <c r="L328" s="14">
        <f t="shared" si="73"/>
        <v>2621</v>
      </c>
      <c r="M328" s="14">
        <f t="shared" si="73"/>
        <v>8923</v>
      </c>
      <c r="N328" s="14">
        <f t="shared" si="73"/>
        <v>5577</v>
      </c>
      <c r="O328" s="14">
        <f t="shared" si="73"/>
        <v>2482</v>
      </c>
      <c r="P328" s="15">
        <f t="shared" si="73"/>
        <v>864</v>
      </c>
      <c r="Q328" s="88">
        <f>H328*L328</f>
        <v>171532716.38251373</v>
      </c>
      <c r="R328" s="89">
        <f>H328*M328</f>
        <v>583970403.76999998</v>
      </c>
      <c r="S328" s="89">
        <f>H328*N328</f>
        <v>364989683.04665363</v>
      </c>
      <c r="T328" s="89">
        <f>H328*O328</f>
        <v>162435788.6537196</v>
      </c>
      <c r="U328" s="90">
        <f>H328*P328</f>
        <v>56544932.069626808</v>
      </c>
    </row>
    <row r="329" spans="1:21" s="128" customFormat="1" x14ac:dyDescent="0.25">
      <c r="A329" s="72" t="s">
        <v>605</v>
      </c>
      <c r="B329" s="72"/>
      <c r="C329" s="72"/>
      <c r="G329" s="129">
        <f>H328*J329</f>
        <v>463027076.8432982</v>
      </c>
      <c r="H329" s="87"/>
      <c r="I329" s="130"/>
      <c r="J329" s="131">
        <f t="shared" ref="J329:P332" si="74">J55+J119+J201+J252+J314</f>
        <v>7075</v>
      </c>
      <c r="K329" s="131">
        <f t="shared" si="74"/>
        <v>9014</v>
      </c>
      <c r="L329" s="131">
        <f t="shared" si="74"/>
        <v>1939</v>
      </c>
      <c r="M329" s="131">
        <f t="shared" si="74"/>
        <v>8044</v>
      </c>
      <c r="N329" s="131">
        <f t="shared" si="74"/>
        <v>4987</v>
      </c>
      <c r="O329" s="131">
        <f t="shared" si="74"/>
        <v>2265</v>
      </c>
      <c r="P329" s="132">
        <f t="shared" si="74"/>
        <v>792</v>
      </c>
      <c r="Q329" s="97">
        <f>H328*L329</f>
        <v>126898869.54051664</v>
      </c>
      <c r="R329" s="98">
        <f>H328*M329</f>
        <v>526443788.85194218</v>
      </c>
      <c r="S329" s="98">
        <f>H328*N329</f>
        <v>326376824.34170008</v>
      </c>
      <c r="T329" s="98">
        <f>H328*O329</f>
        <v>148234110.11308417</v>
      </c>
      <c r="U329" s="99">
        <f>H328*P329</f>
        <v>51832854.397157907</v>
      </c>
    </row>
    <row r="330" spans="1:21" s="128" customFormat="1" x14ac:dyDescent="0.25">
      <c r="A330" s="72" t="s">
        <v>606</v>
      </c>
      <c r="B330" s="72"/>
      <c r="C330" s="72"/>
      <c r="G330" s="129">
        <f>H328*J330</f>
        <v>5693760.5208999217</v>
      </c>
      <c r="H330" s="130"/>
      <c r="I330" s="130"/>
      <c r="J330" s="131">
        <f t="shared" si="74"/>
        <v>87</v>
      </c>
      <c r="K330" s="131">
        <f t="shared" si="74"/>
        <v>436</v>
      </c>
      <c r="L330" s="131">
        <f t="shared" si="74"/>
        <v>349</v>
      </c>
      <c r="M330" s="131">
        <f t="shared" si="74"/>
        <v>421</v>
      </c>
      <c r="N330" s="131">
        <f t="shared" si="74"/>
        <v>265</v>
      </c>
      <c r="O330" s="131">
        <f t="shared" si="74"/>
        <v>121</v>
      </c>
      <c r="P330" s="132">
        <f t="shared" si="74"/>
        <v>35</v>
      </c>
      <c r="Q330" s="97">
        <f>H328*L330</f>
        <v>22840487.606828421</v>
      </c>
      <c r="R330" s="98">
        <f>H328*M330</f>
        <v>27552565.279297322</v>
      </c>
      <c r="S330" s="98">
        <f>H328*N330</f>
        <v>17343063.655614704</v>
      </c>
      <c r="T330" s="98">
        <f>H328*O330</f>
        <v>7918908.3106769025</v>
      </c>
      <c r="U330" s="99">
        <f>H328*P330</f>
        <v>2290593.3130057156</v>
      </c>
    </row>
    <row r="331" spans="1:21" s="128" customFormat="1" x14ac:dyDescent="0.25">
      <c r="A331" s="72" t="s">
        <v>607</v>
      </c>
      <c r="B331" s="72"/>
      <c r="C331" s="72"/>
      <c r="G331" s="129">
        <f>H328*J331</f>
        <v>8573363.5429642498</v>
      </c>
      <c r="H331" s="130"/>
      <c r="I331" s="130"/>
      <c r="J331" s="131">
        <f t="shared" si="74"/>
        <v>131</v>
      </c>
      <c r="K331" s="131">
        <f t="shared" si="74"/>
        <v>446</v>
      </c>
      <c r="L331" s="131">
        <f t="shared" si="74"/>
        <v>315</v>
      </c>
      <c r="M331" s="131">
        <f t="shared" si="74"/>
        <v>431</v>
      </c>
      <c r="N331" s="131">
        <f t="shared" si="74"/>
        <v>307</v>
      </c>
      <c r="O331" s="131">
        <f t="shared" si="74"/>
        <v>94</v>
      </c>
      <c r="P331" s="132">
        <f t="shared" si="74"/>
        <v>30</v>
      </c>
      <c r="Q331" s="97">
        <f>H328*L331</f>
        <v>20615339.81705144</v>
      </c>
      <c r="R331" s="98">
        <f>H328*M331</f>
        <v>28207020.511584669</v>
      </c>
      <c r="S331" s="98">
        <f>H328*N331</f>
        <v>20091775.631221563</v>
      </c>
      <c r="T331" s="98">
        <f>H328*O331</f>
        <v>6151879.1835010648</v>
      </c>
      <c r="U331" s="99">
        <f>H328*P331</f>
        <v>1963365.696862042</v>
      </c>
    </row>
    <row r="332" spans="1:21" s="128" customFormat="1" ht="15.75" thickBot="1" x14ac:dyDescent="0.3">
      <c r="A332" s="72" t="s">
        <v>608</v>
      </c>
      <c r="B332" s="72"/>
      <c r="C332" s="72"/>
      <c r="G332" s="129">
        <f>H328*J332</f>
        <v>654455.23228734732</v>
      </c>
      <c r="H332" s="130"/>
      <c r="I332" s="130"/>
      <c r="J332" s="131">
        <f t="shared" si="74"/>
        <v>10</v>
      </c>
      <c r="K332" s="131">
        <f t="shared" si="74"/>
        <v>28</v>
      </c>
      <c r="L332" s="131">
        <f t="shared" si="74"/>
        <v>18</v>
      </c>
      <c r="M332" s="131">
        <f t="shared" si="74"/>
        <v>27</v>
      </c>
      <c r="N332" s="131">
        <f t="shared" si="74"/>
        <v>18</v>
      </c>
      <c r="O332" s="131">
        <f t="shared" si="74"/>
        <v>2</v>
      </c>
      <c r="P332" s="132">
        <f t="shared" si="74"/>
        <v>7</v>
      </c>
      <c r="Q332" s="97">
        <f>H328*L332</f>
        <v>1178019.4181172252</v>
      </c>
      <c r="R332" s="98">
        <f>H328*M332</f>
        <v>1767029.1271758378</v>
      </c>
      <c r="S332" s="98">
        <f>H328*N332</f>
        <v>1178019.4181172252</v>
      </c>
      <c r="T332" s="98">
        <f>H328*O332</f>
        <v>130891.04645746946</v>
      </c>
      <c r="U332" s="99">
        <f>H328*P332</f>
        <v>458118.66260114312</v>
      </c>
    </row>
    <row r="333" spans="1:21" s="133" customFormat="1" x14ac:dyDescent="0.25">
      <c r="A333" s="16" t="s">
        <v>612</v>
      </c>
      <c r="B333" s="16"/>
      <c r="C333" s="16"/>
      <c r="G333" s="134">
        <f>G59+G123+G205+G256+G318</f>
        <v>291118625.16000003</v>
      </c>
      <c r="H333" s="101">
        <f>G333/M333</f>
        <v>77610.937126099714</v>
      </c>
      <c r="I333" s="134"/>
      <c r="J333" s="102">
        <f>J334+J335+J336+J337</f>
        <v>2948</v>
      </c>
      <c r="K333" s="102">
        <f t="shared" ref="K333:P333" si="75">K334+K335+K336+K337</f>
        <v>4360</v>
      </c>
      <c r="L333" s="102">
        <f t="shared" si="75"/>
        <v>1642</v>
      </c>
      <c r="M333" s="102">
        <f t="shared" si="75"/>
        <v>3751</v>
      </c>
      <c r="N333" s="102">
        <f t="shared" si="75"/>
        <v>3239</v>
      </c>
      <c r="O333" s="102">
        <f t="shared" si="75"/>
        <v>1309</v>
      </c>
      <c r="P333" s="103">
        <f t="shared" si="75"/>
        <v>520</v>
      </c>
      <c r="Q333" s="88">
        <f>H333*L333</f>
        <v>127437158.76105574</v>
      </c>
      <c r="R333" s="104">
        <f>H333*M333</f>
        <v>291118625.16000003</v>
      </c>
      <c r="S333" s="104">
        <f>H333*N333</f>
        <v>251381825.35143697</v>
      </c>
      <c r="T333" s="104">
        <f>H333*O333</f>
        <v>101592716.69806452</v>
      </c>
      <c r="U333" s="105">
        <f>H333*P333</f>
        <v>40357687.305571854</v>
      </c>
    </row>
    <row r="334" spans="1:21" s="135" customFormat="1" ht="30" x14ac:dyDescent="0.25">
      <c r="A334" s="25" t="s">
        <v>605</v>
      </c>
      <c r="B334" s="25"/>
      <c r="C334" s="25"/>
      <c r="G334" s="136">
        <f>H333*J334</f>
        <v>225537383.28844577</v>
      </c>
      <c r="H334" s="137"/>
      <c r="I334" s="137"/>
      <c r="J334" s="138">
        <f t="shared" ref="J334:P337" si="76">J60+I124+J206+J257+J319</f>
        <v>2906</v>
      </c>
      <c r="K334" s="138">
        <f t="shared" si="76"/>
        <v>4082</v>
      </c>
      <c r="L334" s="138">
        <f t="shared" si="76"/>
        <v>1328</v>
      </c>
      <c r="M334" s="138">
        <f t="shared" si="76"/>
        <v>3422</v>
      </c>
      <c r="N334" s="138">
        <f t="shared" si="76"/>
        <v>2966</v>
      </c>
      <c r="O334" s="138">
        <f t="shared" si="76"/>
        <v>1176</v>
      </c>
      <c r="P334" s="139">
        <f t="shared" si="76"/>
        <v>472</v>
      </c>
      <c r="Q334" s="97">
        <f>H333*L334</f>
        <v>103067324.50346042</v>
      </c>
      <c r="R334" s="110">
        <f>H333*M334</f>
        <v>265584626.84551322</v>
      </c>
      <c r="S334" s="110">
        <f>H333*N334</f>
        <v>230194039.51601174</v>
      </c>
      <c r="T334" s="110">
        <f>H333*O334</f>
        <v>91270462.060293257</v>
      </c>
      <c r="U334" s="111">
        <f>H333*P334</f>
        <v>36632362.323519066</v>
      </c>
    </row>
    <row r="335" spans="1:21" s="135" customFormat="1" ht="15" customHeight="1" x14ac:dyDescent="0.25">
      <c r="A335" s="25" t="s">
        <v>606</v>
      </c>
      <c r="B335" s="25"/>
      <c r="C335" s="25"/>
      <c r="G335" s="136">
        <f>H333*J335</f>
        <v>931331.24551319657</v>
      </c>
      <c r="H335" s="137"/>
      <c r="I335" s="137"/>
      <c r="J335" s="138">
        <f t="shared" si="76"/>
        <v>12</v>
      </c>
      <c r="K335" s="138">
        <f t="shared" si="76"/>
        <v>149</v>
      </c>
      <c r="L335" s="138">
        <f t="shared" si="76"/>
        <v>172</v>
      </c>
      <c r="M335" s="138">
        <f t="shared" si="76"/>
        <v>175</v>
      </c>
      <c r="N335" s="138">
        <f t="shared" si="76"/>
        <v>137</v>
      </c>
      <c r="O335" s="138">
        <f t="shared" si="76"/>
        <v>52</v>
      </c>
      <c r="P335" s="139">
        <f t="shared" si="76"/>
        <v>35</v>
      </c>
      <c r="Q335" s="97">
        <f>H333*L335</f>
        <v>13349081.185689151</v>
      </c>
      <c r="R335" s="110">
        <f>H333*M335</f>
        <v>13581913.99706745</v>
      </c>
      <c r="S335" s="110">
        <f>H333*N335</f>
        <v>10632698.38627566</v>
      </c>
      <c r="T335" s="110">
        <f>H333*O335</f>
        <v>4035768.7305571851</v>
      </c>
      <c r="U335" s="111">
        <f>H333*P335</f>
        <v>2716382.7994134901</v>
      </c>
    </row>
    <row r="336" spans="1:21" s="135" customFormat="1" ht="45" x14ac:dyDescent="0.25">
      <c r="A336" s="25" t="s">
        <v>607</v>
      </c>
      <c r="B336" s="25"/>
      <c r="C336" s="25"/>
      <c r="G336" s="136">
        <f>H333*J336</f>
        <v>1940273.4281524927</v>
      </c>
      <c r="H336" s="137"/>
      <c r="I336" s="137"/>
      <c r="J336" s="138">
        <f t="shared" si="76"/>
        <v>25</v>
      </c>
      <c r="K336" s="138">
        <f t="shared" si="76"/>
        <v>113</v>
      </c>
      <c r="L336" s="138">
        <f t="shared" si="76"/>
        <v>131</v>
      </c>
      <c r="M336" s="138">
        <f t="shared" si="76"/>
        <v>142</v>
      </c>
      <c r="N336" s="138">
        <f t="shared" si="76"/>
        <v>124</v>
      </c>
      <c r="O336" s="138">
        <f t="shared" si="76"/>
        <v>79</v>
      </c>
      <c r="P336" s="139">
        <f t="shared" si="76"/>
        <v>10</v>
      </c>
      <c r="Q336" s="97">
        <f>H333*L336</f>
        <v>10167032.763519062</v>
      </c>
      <c r="R336" s="110">
        <f>H333*M336</f>
        <v>11020753.071906159</v>
      </c>
      <c r="S336" s="110">
        <f>H333*N336</f>
        <v>9623756.203636365</v>
      </c>
      <c r="T336" s="110">
        <f>H333*O336</f>
        <v>6131264.0329618771</v>
      </c>
      <c r="U336" s="111">
        <f>H333*P336</f>
        <v>776109.37126099714</v>
      </c>
    </row>
    <row r="337" spans="1:21" s="135" customFormat="1" ht="15" customHeight="1" thickBot="1" x14ac:dyDescent="0.3">
      <c r="A337" s="25" t="s">
        <v>608</v>
      </c>
      <c r="B337" s="25"/>
      <c r="C337" s="25"/>
      <c r="G337" s="136">
        <f>H333*J337</f>
        <v>388054.68563049857</v>
      </c>
      <c r="H337" s="137"/>
      <c r="I337" s="137"/>
      <c r="J337" s="138">
        <f t="shared" si="76"/>
        <v>5</v>
      </c>
      <c r="K337" s="138">
        <f t="shared" si="76"/>
        <v>16</v>
      </c>
      <c r="L337" s="138">
        <f t="shared" si="76"/>
        <v>11</v>
      </c>
      <c r="M337" s="138">
        <f t="shared" si="76"/>
        <v>12</v>
      </c>
      <c r="N337" s="138">
        <f t="shared" si="76"/>
        <v>12</v>
      </c>
      <c r="O337" s="138">
        <f t="shared" si="76"/>
        <v>2</v>
      </c>
      <c r="P337" s="139">
        <f t="shared" si="76"/>
        <v>3</v>
      </c>
      <c r="Q337" s="97">
        <f>H333*L337</f>
        <v>853720.30838709685</v>
      </c>
      <c r="R337" s="110">
        <f>H333*M337</f>
        <v>931331.24551319657</v>
      </c>
      <c r="S337" s="110">
        <f>H333*N337</f>
        <v>931331.24551319657</v>
      </c>
      <c r="T337" s="110">
        <f>H333*O337</f>
        <v>155221.87425219943</v>
      </c>
      <c r="U337" s="111">
        <f>H333*P337</f>
        <v>232832.81137829914</v>
      </c>
    </row>
    <row r="338" spans="1:21" s="112" customFormat="1" ht="15" customHeight="1" x14ac:dyDescent="0.25">
      <c r="A338" s="17" t="s">
        <v>613</v>
      </c>
      <c r="B338" s="17"/>
      <c r="C338" s="17"/>
      <c r="G338" s="140">
        <f>G64+G128+G210+G261+G323</f>
        <v>292851778.60999995</v>
      </c>
      <c r="H338" s="113">
        <f>G338/M338</f>
        <v>56622.540334493417</v>
      </c>
      <c r="I338" s="113"/>
      <c r="J338" s="114">
        <f>J339+J340+J341+J342</f>
        <v>4355</v>
      </c>
      <c r="K338" s="114">
        <f t="shared" ref="K338:P338" si="77">K339+K340+K341+K342</f>
        <v>5564</v>
      </c>
      <c r="L338" s="114">
        <f t="shared" si="77"/>
        <v>979</v>
      </c>
      <c r="M338" s="114">
        <f t="shared" si="77"/>
        <v>5172</v>
      </c>
      <c r="N338" s="114">
        <f t="shared" si="77"/>
        <v>2338</v>
      </c>
      <c r="O338" s="114">
        <f t="shared" si="77"/>
        <v>1173</v>
      </c>
      <c r="P338" s="115">
        <f t="shared" si="77"/>
        <v>344</v>
      </c>
      <c r="Q338" s="88">
        <f>H338*L338</f>
        <v>55433466.987469055</v>
      </c>
      <c r="R338" s="116">
        <f>H338*M338</f>
        <v>292851778.60999995</v>
      </c>
      <c r="S338" s="116">
        <f>H338*N338</f>
        <v>132383499.30204561</v>
      </c>
      <c r="T338" s="116">
        <f>H338*O338</f>
        <v>66418239.812360778</v>
      </c>
      <c r="U338" s="117">
        <f>H338*P338</f>
        <v>19478153.875065736</v>
      </c>
    </row>
    <row r="339" spans="1:21" s="141" customFormat="1" ht="30" x14ac:dyDescent="0.25">
      <c r="A339" s="64" t="s">
        <v>605</v>
      </c>
      <c r="B339" s="64"/>
      <c r="C339" s="64"/>
      <c r="G339" s="142">
        <f>H338*J339</f>
        <v>236059370.65450305</v>
      </c>
      <c r="H339" s="143"/>
      <c r="I339" s="143"/>
      <c r="J339" s="144">
        <f t="shared" ref="J339:P342" si="78">J329-J334</f>
        <v>4169</v>
      </c>
      <c r="K339" s="144">
        <f t="shared" si="78"/>
        <v>4932</v>
      </c>
      <c r="L339" s="144">
        <f t="shared" si="78"/>
        <v>611</v>
      </c>
      <c r="M339" s="144">
        <f t="shared" si="78"/>
        <v>4622</v>
      </c>
      <c r="N339" s="144">
        <f t="shared" si="78"/>
        <v>2021</v>
      </c>
      <c r="O339" s="144">
        <f t="shared" si="78"/>
        <v>1089</v>
      </c>
      <c r="P339" s="145">
        <f t="shared" si="78"/>
        <v>320</v>
      </c>
      <c r="Q339" s="97">
        <f>H338*L339</f>
        <v>34596372.144375481</v>
      </c>
      <c r="R339" s="123">
        <f>H338*M339</f>
        <v>261709381.42602858</v>
      </c>
      <c r="S339" s="123">
        <f>H338*N339</f>
        <v>114434154.01601119</v>
      </c>
      <c r="T339" s="123">
        <f>H338*O339</f>
        <v>61661946.424263328</v>
      </c>
      <c r="U339" s="124">
        <f>H338*P339</f>
        <v>18119212.907037891</v>
      </c>
    </row>
    <row r="340" spans="1:21" s="141" customFormat="1" ht="15" customHeight="1" x14ac:dyDescent="0.25">
      <c r="A340" s="64" t="s">
        <v>606</v>
      </c>
      <c r="B340" s="64"/>
      <c r="C340" s="64"/>
      <c r="G340" s="142">
        <f>H338*J340</f>
        <v>4246690.5250870064</v>
      </c>
      <c r="H340" s="143"/>
      <c r="I340" s="143"/>
      <c r="J340" s="144">
        <f t="shared" si="78"/>
        <v>75</v>
      </c>
      <c r="K340" s="144">
        <f t="shared" si="78"/>
        <v>287</v>
      </c>
      <c r="L340" s="144">
        <f t="shared" si="78"/>
        <v>177</v>
      </c>
      <c r="M340" s="144">
        <f t="shared" si="78"/>
        <v>246</v>
      </c>
      <c r="N340" s="144">
        <f t="shared" si="78"/>
        <v>128</v>
      </c>
      <c r="O340" s="144">
        <f t="shared" si="78"/>
        <v>69</v>
      </c>
      <c r="P340" s="145">
        <f t="shared" si="78"/>
        <v>0</v>
      </c>
      <c r="Q340" s="97">
        <f>H338*L340</f>
        <v>10022189.639205335</v>
      </c>
      <c r="R340" s="123">
        <f>H338*M340</f>
        <v>13929144.92228538</v>
      </c>
      <c r="S340" s="123">
        <f>H338*N340</f>
        <v>7247685.1628151573</v>
      </c>
      <c r="T340" s="123">
        <f>H338*O340</f>
        <v>3906955.2830800456</v>
      </c>
      <c r="U340" s="124">
        <f>H338*P340</f>
        <v>0</v>
      </c>
    </row>
    <row r="341" spans="1:21" s="141" customFormat="1" ht="45" x14ac:dyDescent="0.25">
      <c r="A341" s="64" t="s">
        <v>607</v>
      </c>
      <c r="B341" s="64"/>
      <c r="C341" s="64"/>
      <c r="G341" s="142">
        <f>H338*J341</f>
        <v>6001989.2754563019</v>
      </c>
      <c r="H341" s="143"/>
      <c r="I341" s="143"/>
      <c r="J341" s="144">
        <f t="shared" si="78"/>
        <v>106</v>
      </c>
      <c r="K341" s="144">
        <f t="shared" si="78"/>
        <v>333</v>
      </c>
      <c r="L341" s="144">
        <f t="shared" si="78"/>
        <v>184</v>
      </c>
      <c r="M341" s="144">
        <f t="shared" si="78"/>
        <v>289</v>
      </c>
      <c r="N341" s="144">
        <f t="shared" si="78"/>
        <v>183</v>
      </c>
      <c r="O341" s="144">
        <f t="shared" si="78"/>
        <v>15</v>
      </c>
      <c r="P341" s="145">
        <f t="shared" si="78"/>
        <v>20</v>
      </c>
      <c r="Q341" s="97">
        <f>H338*L341</f>
        <v>10418547.421546789</v>
      </c>
      <c r="R341" s="123">
        <f>H338*M341</f>
        <v>16363914.156668598</v>
      </c>
      <c r="S341" s="123">
        <f>H338*N341</f>
        <v>10361924.881212296</v>
      </c>
      <c r="T341" s="123">
        <f>H338*O341</f>
        <v>849338.10501740128</v>
      </c>
      <c r="U341" s="124">
        <f>H338*P341</f>
        <v>1132450.8066898682</v>
      </c>
    </row>
    <row r="342" spans="1:21" s="141" customFormat="1" ht="15" customHeight="1" thickBot="1" x14ac:dyDescent="0.3">
      <c r="A342" s="71" t="s">
        <v>608</v>
      </c>
      <c r="B342" s="71"/>
      <c r="C342" s="71"/>
      <c r="G342" s="142">
        <f>H338*J342</f>
        <v>283112.70167246705</v>
      </c>
      <c r="H342" s="143"/>
      <c r="I342" s="143"/>
      <c r="J342" s="144">
        <f t="shared" si="78"/>
        <v>5</v>
      </c>
      <c r="K342" s="144">
        <f t="shared" si="78"/>
        <v>12</v>
      </c>
      <c r="L342" s="144">
        <f t="shared" si="78"/>
        <v>7</v>
      </c>
      <c r="M342" s="144">
        <f t="shared" si="78"/>
        <v>15</v>
      </c>
      <c r="N342" s="144">
        <f t="shared" si="78"/>
        <v>6</v>
      </c>
      <c r="O342" s="144">
        <f t="shared" si="78"/>
        <v>0</v>
      </c>
      <c r="P342" s="145">
        <f t="shared" si="78"/>
        <v>4</v>
      </c>
      <c r="Q342" s="146">
        <f>H338*L342</f>
        <v>396357.78234145395</v>
      </c>
      <c r="R342" s="147">
        <f>H338*M342</f>
        <v>849338.10501740128</v>
      </c>
      <c r="S342" s="147">
        <f>H338*N342</f>
        <v>339735.2420069605</v>
      </c>
      <c r="T342" s="147">
        <f>H338*O342</f>
        <v>0</v>
      </c>
      <c r="U342" s="148">
        <f>H338*P342</f>
        <v>226490.16133797367</v>
      </c>
    </row>
    <row r="343" spans="1:21" s="149" customFormat="1" x14ac:dyDescent="0.25">
      <c r="G343" s="81"/>
      <c r="H343" s="150"/>
      <c r="I343" s="150"/>
      <c r="J343" s="151"/>
      <c r="K343" s="151"/>
      <c r="L343" s="151"/>
      <c r="M343" s="151"/>
      <c r="N343" s="151"/>
      <c r="O343" s="151"/>
      <c r="P343" s="150"/>
      <c r="Q343" s="152"/>
      <c r="R343" s="150"/>
      <c r="S343" s="150"/>
      <c r="T343" s="150"/>
      <c r="U343" s="150"/>
    </row>
  </sheetData>
  <mergeCells count="67">
    <mergeCell ref="A131:C131"/>
    <mergeCell ref="A132:C132"/>
    <mergeCell ref="A119:C119"/>
    <mergeCell ref="A120:C120"/>
    <mergeCell ref="A60:C60"/>
    <mergeCell ref="A61:C61"/>
    <mergeCell ref="A62:C62"/>
    <mergeCell ref="A63:C63"/>
    <mergeCell ref="A314:C314"/>
    <mergeCell ref="A315:C315"/>
    <mergeCell ref="A257:C257"/>
    <mergeCell ref="A258:C258"/>
    <mergeCell ref="A259:C259"/>
    <mergeCell ref="A260:C260"/>
    <mergeCell ref="A262:C262"/>
    <mergeCell ref="A263:C263"/>
    <mergeCell ref="A264:C264"/>
    <mergeCell ref="A265:C265"/>
    <mergeCell ref="A316:C316"/>
    <mergeCell ref="A317:C317"/>
    <mergeCell ref="A329:C329"/>
    <mergeCell ref="A330:C330"/>
    <mergeCell ref="A331:C331"/>
    <mergeCell ref="A319:C319"/>
    <mergeCell ref="A320:C320"/>
    <mergeCell ref="A321:C321"/>
    <mergeCell ref="A322:C322"/>
    <mergeCell ref="A342:C342"/>
    <mergeCell ref="A324:C324"/>
    <mergeCell ref="A325:C325"/>
    <mergeCell ref="A326:C326"/>
    <mergeCell ref="A327:C327"/>
    <mergeCell ref="A332:C332"/>
    <mergeCell ref="A206:C206"/>
    <mergeCell ref="A207:C207"/>
    <mergeCell ref="A208:C208"/>
    <mergeCell ref="A209:C209"/>
    <mergeCell ref="A211:C211"/>
    <mergeCell ref="A212:C212"/>
    <mergeCell ref="A252:C252"/>
    <mergeCell ref="A253:C253"/>
    <mergeCell ref="A254:C254"/>
    <mergeCell ref="A255:C255"/>
    <mergeCell ref="A213:C213"/>
    <mergeCell ref="A214:C214"/>
    <mergeCell ref="A204:C204"/>
    <mergeCell ref="A65:C65"/>
    <mergeCell ref="A66:C66"/>
    <mergeCell ref="A67:C67"/>
    <mergeCell ref="A68:C68"/>
    <mergeCell ref="A121:C121"/>
    <mergeCell ref="A122:C122"/>
    <mergeCell ref="A201:C201"/>
    <mergeCell ref="A202:C202"/>
    <mergeCell ref="A203:C203"/>
    <mergeCell ref="A124:C124"/>
    <mergeCell ref="A125:C125"/>
    <mergeCell ref="A126:C126"/>
    <mergeCell ref="A127:C127"/>
    <mergeCell ref="A129:C129"/>
    <mergeCell ref="A130:C130"/>
    <mergeCell ref="A58:C58"/>
    <mergeCell ref="Q1:U1"/>
    <mergeCell ref="J1:P1"/>
    <mergeCell ref="A55:C55"/>
    <mergeCell ref="A56:C56"/>
    <mergeCell ref="A57:C5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>
      <selection activeCell="E1" sqref="E1:E1048576"/>
    </sheetView>
  </sheetViews>
  <sheetFormatPr defaultColWidth="9.140625" defaultRowHeight="15" x14ac:dyDescent="0.25"/>
  <cols>
    <col min="1" max="1" width="32.140625" style="1" bestFit="1" customWidth="1"/>
    <col min="2" max="2" width="12" style="1" bestFit="1" customWidth="1"/>
    <col min="3" max="3" width="27.85546875" style="1" bestFit="1" customWidth="1"/>
    <col min="4" max="4" width="12" style="1" bestFit="1" customWidth="1"/>
    <col min="5" max="5" width="13" style="1" customWidth="1"/>
    <col min="6" max="6" width="76.140625" style="1" bestFit="1" customWidth="1"/>
    <col min="7" max="7" width="10" style="1" bestFit="1" customWidth="1"/>
    <col min="8" max="8" width="19.5703125" style="1" bestFit="1" customWidth="1"/>
    <col min="9" max="9" width="13.7109375" style="1" bestFit="1" customWidth="1"/>
    <col min="10" max="10" width="4.140625" style="1" bestFit="1" customWidth="1"/>
    <col min="11" max="11" width="5.7109375" style="1" bestFit="1" customWidth="1"/>
    <col min="12" max="12" width="7" style="1" bestFit="1" customWidth="1"/>
    <col min="13" max="13" width="7.140625" style="1" customWidth="1"/>
    <col min="14" max="14" width="5.85546875" style="1" bestFit="1" customWidth="1"/>
    <col min="15" max="16384" width="9.140625" style="1"/>
  </cols>
  <sheetData>
    <row r="2" spans="1:14" ht="15.75" thickBot="1" x14ac:dyDescent="0.3"/>
    <row r="3" spans="1:14" s="2" customFormat="1" ht="24" customHeight="1" thickBot="1" x14ac:dyDescent="0.25">
      <c r="A3" s="3" t="s">
        <v>0</v>
      </c>
      <c r="B3" s="3" t="s">
        <v>1</v>
      </c>
      <c r="C3" s="3" t="s">
        <v>2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s="2" customFormat="1" ht="24" customHeight="1" thickBot="1" x14ac:dyDescent="0.25">
      <c r="A4" s="4" t="s">
        <v>13</v>
      </c>
    </row>
    <row r="5" spans="1:14" s="2" customFormat="1" ht="24" customHeight="1" thickBot="1" x14ac:dyDescent="0.25">
      <c r="A5" s="5" t="s">
        <v>79</v>
      </c>
      <c r="B5" s="5" t="s">
        <v>80</v>
      </c>
      <c r="C5" s="5" t="s">
        <v>84</v>
      </c>
      <c r="D5" s="5" t="s">
        <v>80</v>
      </c>
      <c r="E5" s="5" t="s">
        <v>85</v>
      </c>
      <c r="F5" s="5" t="s">
        <v>86</v>
      </c>
      <c r="G5" s="6">
        <v>8302963.4100000001</v>
      </c>
      <c r="H5" s="5" t="s">
        <v>20</v>
      </c>
      <c r="I5" s="5" t="s">
        <v>21</v>
      </c>
      <c r="J5" s="5">
        <v>80</v>
      </c>
      <c r="K5" s="5">
        <v>150</v>
      </c>
      <c r="L5" s="5">
        <v>0</v>
      </c>
      <c r="M5" s="5">
        <v>90</v>
      </c>
      <c r="N5" s="5">
        <v>60</v>
      </c>
    </row>
    <row r="6" spans="1:14" s="2" customFormat="1" ht="24" customHeight="1" thickBot="1" x14ac:dyDescent="0.25">
      <c r="A6" s="5"/>
      <c r="B6" s="5"/>
      <c r="C6" s="5"/>
      <c r="D6" s="5"/>
      <c r="E6" s="5"/>
      <c r="F6" s="5"/>
      <c r="G6" s="5"/>
      <c r="H6" s="5" t="s">
        <v>22</v>
      </c>
      <c r="I6" s="5" t="s">
        <v>21</v>
      </c>
      <c r="J6" s="5">
        <v>0</v>
      </c>
      <c r="K6" s="5">
        <v>6</v>
      </c>
      <c r="L6" s="5">
        <v>0</v>
      </c>
      <c r="M6" s="5">
        <v>0</v>
      </c>
      <c r="N6" s="5">
        <v>6</v>
      </c>
    </row>
    <row r="7" spans="1:14" s="2" customFormat="1" ht="24" customHeight="1" thickBot="1" x14ac:dyDescent="0.25">
      <c r="A7" s="5" t="s">
        <v>72</v>
      </c>
      <c r="B7" s="5" t="s">
        <v>73</v>
      </c>
      <c r="C7" s="5" t="s">
        <v>87</v>
      </c>
      <c r="D7" s="5" t="s">
        <v>88</v>
      </c>
      <c r="E7" s="5" t="s">
        <v>89</v>
      </c>
      <c r="F7" s="5" t="s">
        <v>90</v>
      </c>
      <c r="G7" s="6">
        <v>1462113.72</v>
      </c>
      <c r="H7" s="5" t="s">
        <v>20</v>
      </c>
      <c r="I7" s="5" t="s">
        <v>21</v>
      </c>
      <c r="J7" s="5">
        <v>89</v>
      </c>
      <c r="K7" s="5">
        <v>106</v>
      </c>
      <c r="L7" s="5">
        <v>17</v>
      </c>
      <c r="M7" s="5">
        <v>0</v>
      </c>
      <c r="N7" s="5">
        <v>0</v>
      </c>
    </row>
    <row r="8" spans="1:14" s="2" customFormat="1" ht="24" customHeight="1" thickBot="1" x14ac:dyDescent="0.25">
      <c r="A8" s="5"/>
      <c r="B8" s="5"/>
      <c r="C8" s="5"/>
      <c r="D8" s="5"/>
      <c r="E8" s="5"/>
      <c r="F8" s="5"/>
      <c r="G8" s="5"/>
      <c r="H8" s="5" t="s">
        <v>22</v>
      </c>
      <c r="I8" s="5" t="s">
        <v>21</v>
      </c>
      <c r="J8" s="5">
        <v>0</v>
      </c>
      <c r="K8" s="5">
        <v>5</v>
      </c>
      <c r="L8" s="5">
        <v>5</v>
      </c>
      <c r="M8" s="5">
        <v>0</v>
      </c>
      <c r="N8" s="5">
        <v>0</v>
      </c>
    </row>
    <row r="9" spans="1:14" s="2" customFormat="1" ht="24" customHeight="1" thickBot="1" x14ac:dyDescent="0.25">
      <c r="A9" s="5" t="s">
        <v>137</v>
      </c>
      <c r="B9" s="5" t="s">
        <v>133</v>
      </c>
      <c r="C9" s="5" t="s">
        <v>138</v>
      </c>
      <c r="D9" s="5" t="s">
        <v>133</v>
      </c>
      <c r="E9" s="5" t="s">
        <v>139</v>
      </c>
      <c r="F9" s="5" t="s">
        <v>140</v>
      </c>
      <c r="G9" s="6">
        <v>8857780.4900000002</v>
      </c>
      <c r="H9" s="5" t="s">
        <v>20</v>
      </c>
      <c r="I9" s="5" t="s">
        <v>21</v>
      </c>
      <c r="J9" s="5">
        <v>180</v>
      </c>
      <c r="K9" s="5">
        <v>180</v>
      </c>
      <c r="L9" s="5">
        <v>108</v>
      </c>
      <c r="M9" s="5">
        <v>12</v>
      </c>
      <c r="N9" s="5">
        <v>0</v>
      </c>
    </row>
    <row r="10" spans="1:14" s="2" customFormat="1" ht="24" customHeight="1" thickBot="1" x14ac:dyDescent="0.25">
      <c r="A10" s="5"/>
      <c r="B10" s="5"/>
      <c r="C10" s="5"/>
      <c r="D10" s="5"/>
      <c r="E10" s="5"/>
      <c r="F10" s="5"/>
      <c r="G10" s="5"/>
      <c r="H10" s="5" t="s">
        <v>22</v>
      </c>
      <c r="I10" s="5" t="s">
        <v>21</v>
      </c>
      <c r="J10" s="5">
        <v>0</v>
      </c>
      <c r="K10" s="5">
        <v>4</v>
      </c>
      <c r="L10" s="5">
        <v>4</v>
      </c>
      <c r="M10" s="5">
        <v>0</v>
      </c>
      <c r="N10" s="5">
        <v>0</v>
      </c>
    </row>
    <row r="11" spans="1:14" s="2" customFormat="1" ht="24" customHeight="1" thickBot="1" x14ac:dyDescent="0.25">
      <c r="A11" s="4" t="s">
        <v>261</v>
      </c>
    </row>
    <row r="12" spans="1:14" s="2" customFormat="1" ht="24" customHeight="1" thickBot="1" x14ac:dyDescent="0.25">
      <c r="A12" s="5" t="s">
        <v>268</v>
      </c>
      <c r="B12" s="5" t="s">
        <v>269</v>
      </c>
      <c r="C12" s="5" t="s">
        <v>270</v>
      </c>
      <c r="D12" s="5" t="s">
        <v>271</v>
      </c>
      <c r="E12" s="5" t="s">
        <v>272</v>
      </c>
      <c r="F12" s="5" t="s">
        <v>273</v>
      </c>
      <c r="G12" s="6">
        <v>3002926.7</v>
      </c>
      <c r="H12" s="5" t="s">
        <v>20</v>
      </c>
      <c r="I12" s="5" t="s">
        <v>21</v>
      </c>
      <c r="J12" s="5">
        <v>105</v>
      </c>
      <c r="K12" s="5">
        <v>150</v>
      </c>
      <c r="L12" s="5">
        <v>45</v>
      </c>
      <c r="M12" s="5">
        <v>0</v>
      </c>
      <c r="N12" s="5">
        <v>0</v>
      </c>
    </row>
    <row r="13" spans="1:14" s="2" customFormat="1" ht="24" customHeight="1" thickBot="1" x14ac:dyDescent="0.25">
      <c r="A13" s="5"/>
      <c r="B13" s="5"/>
      <c r="C13" s="5"/>
      <c r="D13" s="5"/>
      <c r="E13" s="5"/>
      <c r="F13" s="5"/>
      <c r="G13" s="5"/>
      <c r="H13" s="5" t="s">
        <v>22</v>
      </c>
      <c r="I13" s="5" t="s">
        <v>21</v>
      </c>
      <c r="J13" s="5">
        <v>3</v>
      </c>
      <c r="K13" s="5">
        <v>5</v>
      </c>
      <c r="L13" s="5">
        <v>0</v>
      </c>
      <c r="M13" s="5">
        <v>0</v>
      </c>
      <c r="N13" s="5">
        <v>0</v>
      </c>
    </row>
    <row r="14" spans="1:14" s="2" customFormat="1" ht="24" customHeight="1" thickBot="1" x14ac:dyDescent="0.25">
      <c r="A14" s="5"/>
      <c r="B14" s="5"/>
      <c r="C14" s="5"/>
      <c r="D14" s="5"/>
      <c r="E14" s="5"/>
      <c r="F14" s="5"/>
      <c r="G14" s="5"/>
      <c r="H14" s="5" t="s">
        <v>23</v>
      </c>
      <c r="I14" s="5" t="s">
        <v>21</v>
      </c>
      <c r="J14" s="5">
        <v>15</v>
      </c>
      <c r="K14" s="5">
        <v>15</v>
      </c>
      <c r="L14" s="5">
        <v>0</v>
      </c>
      <c r="M14" s="5">
        <v>0</v>
      </c>
      <c r="N14" s="5">
        <v>0</v>
      </c>
    </row>
    <row r="15" spans="1:14" s="2" customFormat="1" ht="24" customHeight="1" thickBot="1" x14ac:dyDescent="0.25">
      <c r="A15" s="5"/>
      <c r="B15" s="5"/>
      <c r="C15" s="5"/>
      <c r="D15" s="5"/>
      <c r="E15" s="5"/>
      <c r="F15" s="5"/>
      <c r="G15" s="5"/>
      <c r="H15" s="5" t="s">
        <v>78</v>
      </c>
      <c r="I15" s="5" t="s">
        <v>45</v>
      </c>
      <c r="J15" s="5">
        <v>24</v>
      </c>
      <c r="K15" s="5">
        <v>24</v>
      </c>
      <c r="L15" s="5">
        <v>0</v>
      </c>
      <c r="M15" s="5">
        <v>0</v>
      </c>
      <c r="N15" s="5">
        <v>0</v>
      </c>
    </row>
    <row r="16" spans="1:14" s="2" customFormat="1" ht="24" customHeight="1" thickBot="1" x14ac:dyDescent="0.25">
      <c r="A16" s="5" t="s">
        <v>285</v>
      </c>
      <c r="B16" s="5" t="s">
        <v>286</v>
      </c>
      <c r="C16" s="5" t="s">
        <v>287</v>
      </c>
      <c r="D16" s="5" t="s">
        <v>286</v>
      </c>
      <c r="E16" s="5" t="s">
        <v>288</v>
      </c>
      <c r="F16" s="5" t="s">
        <v>289</v>
      </c>
      <c r="G16" s="6">
        <v>4483937.9400000004</v>
      </c>
      <c r="H16" s="5" t="s">
        <v>20</v>
      </c>
      <c r="I16" s="5" t="s">
        <v>21</v>
      </c>
      <c r="J16" s="5">
        <v>63</v>
      </c>
      <c r="K16" s="5">
        <v>63</v>
      </c>
      <c r="L16" s="5">
        <v>63</v>
      </c>
      <c r="M16" s="5">
        <v>0</v>
      </c>
      <c r="N16" s="5">
        <v>0</v>
      </c>
    </row>
    <row r="17" spans="1:14" s="2" customFormat="1" ht="24" customHeight="1" thickBot="1" x14ac:dyDescent="0.25">
      <c r="A17" s="5"/>
      <c r="B17" s="5"/>
      <c r="C17" s="5"/>
      <c r="D17" s="5"/>
      <c r="E17" s="5"/>
      <c r="F17" s="5"/>
      <c r="G17" s="5"/>
      <c r="H17" s="5" t="s">
        <v>22</v>
      </c>
      <c r="I17" s="5" t="s">
        <v>21</v>
      </c>
      <c r="J17" s="5">
        <v>0</v>
      </c>
      <c r="K17" s="5">
        <v>4</v>
      </c>
      <c r="L17" s="5">
        <v>4</v>
      </c>
      <c r="M17" s="5">
        <v>0</v>
      </c>
      <c r="N17" s="5">
        <v>0</v>
      </c>
    </row>
    <row r="18" spans="1:14" s="2" customFormat="1" ht="24" customHeight="1" thickBot="1" x14ac:dyDescent="0.25">
      <c r="A18" s="5" t="s">
        <v>305</v>
      </c>
      <c r="B18" s="5" t="s">
        <v>300</v>
      </c>
      <c r="C18" s="5" t="s">
        <v>306</v>
      </c>
      <c r="D18" s="5" t="s">
        <v>302</v>
      </c>
      <c r="E18" s="5" t="s">
        <v>307</v>
      </c>
      <c r="F18" s="5" t="s">
        <v>308</v>
      </c>
      <c r="G18" s="6">
        <v>4806429.91</v>
      </c>
      <c r="H18" s="5" t="s">
        <v>20</v>
      </c>
      <c r="I18" s="5" t="s">
        <v>21</v>
      </c>
      <c r="J18" s="5">
        <v>90</v>
      </c>
      <c r="K18" s="5">
        <v>90</v>
      </c>
      <c r="L18" s="5">
        <v>0</v>
      </c>
      <c r="M18" s="5">
        <v>68</v>
      </c>
      <c r="N18" s="5">
        <v>12</v>
      </c>
    </row>
    <row r="19" spans="1:14" s="2" customFormat="1" ht="24" customHeight="1" thickBot="1" x14ac:dyDescent="0.25">
      <c r="A19" s="5"/>
      <c r="B19" s="5"/>
      <c r="C19" s="5"/>
      <c r="D19" s="5"/>
      <c r="E19" s="5"/>
      <c r="F19" s="5"/>
      <c r="G19" s="5"/>
      <c r="H19" s="5" t="s">
        <v>22</v>
      </c>
      <c r="I19" s="5" t="s">
        <v>21</v>
      </c>
      <c r="J19" s="5">
        <v>0</v>
      </c>
      <c r="K19" s="5">
        <v>4</v>
      </c>
      <c r="L19" s="5">
        <v>0</v>
      </c>
      <c r="M19" s="5">
        <v>4</v>
      </c>
      <c r="N19" s="5">
        <v>0</v>
      </c>
    </row>
    <row r="20" spans="1:14" s="2" customFormat="1" ht="24" customHeight="1" thickBot="1" x14ac:dyDescent="0.25">
      <c r="A20" s="5" t="s">
        <v>352</v>
      </c>
      <c r="B20" s="5" t="s">
        <v>353</v>
      </c>
      <c r="C20" s="5" t="s">
        <v>354</v>
      </c>
      <c r="D20" s="5" t="s">
        <v>353</v>
      </c>
      <c r="E20" s="5" t="s">
        <v>355</v>
      </c>
      <c r="F20" s="5" t="s">
        <v>356</v>
      </c>
      <c r="G20" s="6">
        <v>597995.67000000004</v>
      </c>
      <c r="H20" s="5" t="s">
        <v>44</v>
      </c>
      <c r="I20" s="5" t="s">
        <v>45</v>
      </c>
      <c r="J20" s="5">
        <v>1</v>
      </c>
      <c r="K20" s="5">
        <v>1</v>
      </c>
      <c r="L20" s="5">
        <v>1</v>
      </c>
      <c r="M20" s="5">
        <v>0</v>
      </c>
      <c r="N20" s="5">
        <v>0</v>
      </c>
    </row>
    <row r="21" spans="1:14" s="2" customFormat="1" ht="24" customHeight="1" thickBot="1" x14ac:dyDescent="0.25">
      <c r="A21" s="5" t="s">
        <v>367</v>
      </c>
      <c r="B21" s="5" t="s">
        <v>368</v>
      </c>
      <c r="C21" s="5" t="s">
        <v>369</v>
      </c>
      <c r="D21" s="5" t="s">
        <v>368</v>
      </c>
      <c r="E21" s="5" t="s">
        <v>370</v>
      </c>
      <c r="F21" s="5" t="s">
        <v>371</v>
      </c>
      <c r="G21" s="6">
        <v>1979667</v>
      </c>
      <c r="H21" s="5" t="s">
        <v>20</v>
      </c>
      <c r="I21" s="5" t="s">
        <v>21</v>
      </c>
      <c r="J21" s="5">
        <v>0</v>
      </c>
      <c r="K21" s="5">
        <v>16</v>
      </c>
      <c r="L21" s="5">
        <v>16</v>
      </c>
      <c r="M21" s="5">
        <v>0</v>
      </c>
      <c r="N21" s="5">
        <v>0</v>
      </c>
    </row>
    <row r="22" spans="1:14" s="2" customFormat="1" ht="24" customHeight="1" thickBot="1" x14ac:dyDescent="0.25">
      <c r="A22" s="5"/>
      <c r="B22" s="5"/>
      <c r="C22" s="5"/>
      <c r="D22" s="5"/>
      <c r="E22" s="5"/>
      <c r="F22" s="5"/>
      <c r="G22" s="5"/>
      <c r="H22" s="5" t="s">
        <v>22</v>
      </c>
      <c r="I22" s="5" t="s">
        <v>21</v>
      </c>
      <c r="J22" s="5">
        <v>0</v>
      </c>
      <c r="K22" s="5">
        <v>4</v>
      </c>
      <c r="L22" s="5">
        <v>4</v>
      </c>
      <c r="M22" s="5">
        <v>0</v>
      </c>
      <c r="N22" s="5">
        <v>0</v>
      </c>
    </row>
    <row r="23" spans="1:14" s="2" customFormat="1" ht="24" customHeight="1" thickBot="1" x14ac:dyDescent="0.25">
      <c r="A23" s="5" t="s">
        <v>379</v>
      </c>
      <c r="B23" s="5" t="s">
        <v>380</v>
      </c>
      <c r="C23" s="5" t="s">
        <v>381</v>
      </c>
      <c r="D23" s="5" t="s">
        <v>380</v>
      </c>
      <c r="E23" s="5" t="s">
        <v>382</v>
      </c>
      <c r="F23" s="5" t="s">
        <v>383</v>
      </c>
      <c r="G23" s="6">
        <v>1303658.05</v>
      </c>
      <c r="H23" s="5" t="s">
        <v>20</v>
      </c>
      <c r="I23" s="5" t="s">
        <v>21</v>
      </c>
      <c r="J23" s="5">
        <v>94</v>
      </c>
      <c r="K23" s="5">
        <v>121</v>
      </c>
      <c r="L23" s="5">
        <v>0</v>
      </c>
      <c r="M23" s="5">
        <v>27</v>
      </c>
      <c r="N23" s="5">
        <v>0</v>
      </c>
    </row>
    <row r="24" spans="1:14" s="2" customFormat="1" ht="24" customHeight="1" thickBot="1" x14ac:dyDescent="0.25">
      <c r="A24" s="5"/>
      <c r="B24" s="5"/>
      <c r="C24" s="5"/>
      <c r="D24" s="5"/>
      <c r="E24" s="5"/>
      <c r="F24" s="5"/>
      <c r="G24" s="5"/>
      <c r="H24" s="5" t="s">
        <v>22</v>
      </c>
      <c r="I24" s="5" t="s">
        <v>21</v>
      </c>
      <c r="J24" s="5">
        <v>3</v>
      </c>
      <c r="K24" s="5">
        <v>5</v>
      </c>
      <c r="L24" s="5">
        <v>0</v>
      </c>
      <c r="M24" s="5">
        <v>2</v>
      </c>
      <c r="N24" s="5">
        <v>0</v>
      </c>
    </row>
    <row r="25" spans="1:14" s="2" customFormat="1" ht="24" customHeight="1" thickBot="1" x14ac:dyDescent="0.25">
      <c r="A25" s="5" t="s">
        <v>389</v>
      </c>
      <c r="B25" s="5" t="s">
        <v>390</v>
      </c>
      <c r="C25" s="5" t="s">
        <v>391</v>
      </c>
      <c r="D25" s="5" t="s">
        <v>390</v>
      </c>
      <c r="E25" s="5" t="s">
        <v>392</v>
      </c>
      <c r="F25" s="5" t="s">
        <v>393</v>
      </c>
      <c r="G25" s="6">
        <v>5873739.4299999997</v>
      </c>
      <c r="H25" s="5" t="s">
        <v>20</v>
      </c>
      <c r="I25" s="5" t="s">
        <v>21</v>
      </c>
      <c r="J25" s="5">
        <v>134</v>
      </c>
      <c r="K25" s="5">
        <v>105</v>
      </c>
      <c r="L25" s="5">
        <v>0</v>
      </c>
      <c r="M25" s="5">
        <v>42</v>
      </c>
      <c r="N25" s="5">
        <v>63</v>
      </c>
    </row>
    <row r="26" spans="1:14" s="2" customFormat="1" ht="24" customHeight="1" thickBot="1" x14ac:dyDescent="0.25">
      <c r="A26" s="5"/>
      <c r="B26" s="5"/>
      <c r="C26" s="5"/>
      <c r="D26" s="5"/>
      <c r="E26" s="5"/>
      <c r="F26" s="5"/>
      <c r="G26" s="5"/>
      <c r="H26" s="5" t="s">
        <v>22</v>
      </c>
      <c r="I26" s="5" t="s">
        <v>21</v>
      </c>
      <c r="J26" s="5">
        <v>0</v>
      </c>
      <c r="K26" s="5">
        <v>7</v>
      </c>
      <c r="L26" s="5">
        <v>0</v>
      </c>
      <c r="M26" s="5">
        <v>0</v>
      </c>
      <c r="N26" s="5">
        <v>7</v>
      </c>
    </row>
    <row r="27" spans="1:14" s="2" customFormat="1" ht="24" customHeight="1" thickBot="1" x14ac:dyDescent="0.25">
      <c r="A27" s="5" t="s">
        <v>394</v>
      </c>
      <c r="B27" s="5" t="s">
        <v>395</v>
      </c>
      <c r="C27" s="5" t="s">
        <v>396</v>
      </c>
      <c r="D27" s="5" t="s">
        <v>395</v>
      </c>
      <c r="E27" s="5" t="s">
        <v>397</v>
      </c>
      <c r="F27" s="5" t="s">
        <v>398</v>
      </c>
      <c r="G27" s="6">
        <v>6090124.6500000004</v>
      </c>
      <c r="H27" s="5" t="s">
        <v>20</v>
      </c>
      <c r="I27" s="5" t="s">
        <v>21</v>
      </c>
      <c r="J27" s="5">
        <v>86</v>
      </c>
      <c r="K27" s="5">
        <v>86</v>
      </c>
      <c r="L27" s="5">
        <v>86</v>
      </c>
      <c r="M27" s="5">
        <v>0</v>
      </c>
      <c r="N27" s="5">
        <v>0</v>
      </c>
    </row>
    <row r="28" spans="1:14" s="2" customFormat="1" ht="24" customHeight="1" thickBot="1" x14ac:dyDescent="0.25">
      <c r="A28" s="5"/>
      <c r="B28" s="5"/>
      <c r="C28" s="5"/>
      <c r="D28" s="5"/>
      <c r="E28" s="5"/>
      <c r="F28" s="5"/>
      <c r="G28" s="5"/>
      <c r="H28" s="5" t="s">
        <v>22</v>
      </c>
      <c r="I28" s="5" t="s">
        <v>21</v>
      </c>
      <c r="J28" s="5">
        <v>0</v>
      </c>
      <c r="K28" s="5">
        <v>5</v>
      </c>
      <c r="L28" s="5">
        <v>5</v>
      </c>
      <c r="M28" s="5">
        <v>0</v>
      </c>
      <c r="N28" s="5">
        <v>0</v>
      </c>
    </row>
    <row r="29" spans="1:14" s="2" customFormat="1" ht="24" customHeight="1" thickBot="1" x14ac:dyDescent="0.25">
      <c r="A29" s="5"/>
      <c r="B29" s="5"/>
      <c r="C29" s="5"/>
      <c r="D29" s="5"/>
      <c r="E29" s="5"/>
      <c r="F29" s="5"/>
      <c r="G29" s="5"/>
      <c r="H29" s="5" t="s">
        <v>44</v>
      </c>
      <c r="I29" s="5" t="s">
        <v>45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</row>
    <row r="30" spans="1:14" s="2" customFormat="1" ht="24" customHeight="1" thickBot="1" x14ac:dyDescent="0.25">
      <c r="A30" s="5" t="s">
        <v>399</v>
      </c>
      <c r="B30" s="5" t="s">
        <v>400</v>
      </c>
      <c r="C30" s="5" t="s">
        <v>401</v>
      </c>
      <c r="D30" s="5" t="s">
        <v>402</v>
      </c>
      <c r="E30" s="5" t="s">
        <v>403</v>
      </c>
      <c r="F30" s="5" t="s">
        <v>404</v>
      </c>
      <c r="G30" s="6">
        <v>4811621.45</v>
      </c>
      <c r="H30" s="5" t="s">
        <v>20</v>
      </c>
      <c r="I30" s="5" t="s">
        <v>21</v>
      </c>
      <c r="J30" s="5">
        <v>69</v>
      </c>
      <c r="K30" s="5">
        <v>69</v>
      </c>
      <c r="L30" s="5">
        <v>69</v>
      </c>
      <c r="M30" s="5">
        <v>0</v>
      </c>
      <c r="N30" s="5">
        <v>0</v>
      </c>
    </row>
    <row r="31" spans="1:14" s="2" customFormat="1" ht="24" customHeight="1" thickBot="1" x14ac:dyDescent="0.25">
      <c r="A31" s="5"/>
      <c r="B31" s="5"/>
      <c r="C31" s="5"/>
      <c r="D31" s="5"/>
      <c r="E31" s="5"/>
      <c r="F31" s="5"/>
      <c r="G31" s="5"/>
      <c r="H31" s="5" t="s">
        <v>22</v>
      </c>
      <c r="I31" s="5" t="s">
        <v>21</v>
      </c>
      <c r="J31" s="5">
        <v>0</v>
      </c>
      <c r="K31" s="5">
        <v>3</v>
      </c>
      <c r="L31" s="5">
        <v>3</v>
      </c>
      <c r="M31" s="5">
        <v>0</v>
      </c>
      <c r="N31" s="5">
        <v>0</v>
      </c>
    </row>
    <row r="32" spans="1:14" s="2" customFormat="1" ht="24" customHeight="1" thickBot="1" x14ac:dyDescent="0.25">
      <c r="A32" s="5"/>
      <c r="B32" s="5"/>
      <c r="C32" s="5"/>
      <c r="D32" s="5"/>
      <c r="E32" s="5"/>
      <c r="F32" s="5"/>
      <c r="G32" s="5"/>
      <c r="H32" s="5" t="s">
        <v>78</v>
      </c>
      <c r="I32" s="5" t="s">
        <v>45</v>
      </c>
      <c r="J32" s="5">
        <v>0</v>
      </c>
      <c r="K32" s="5">
        <v>9</v>
      </c>
      <c r="L32" s="5">
        <v>0</v>
      </c>
      <c r="M32" s="5">
        <v>0</v>
      </c>
      <c r="N32" s="5">
        <v>0</v>
      </c>
    </row>
    <row r="33" spans="1:14" s="2" customFormat="1" ht="24" customHeight="1" thickBot="1" x14ac:dyDescent="0.25">
      <c r="A33" s="4" t="s">
        <v>405</v>
      </c>
    </row>
    <row r="34" spans="1:14" s="2" customFormat="1" ht="24" customHeight="1" thickBot="1" x14ac:dyDescent="0.25">
      <c r="A34" s="5" t="s">
        <v>431</v>
      </c>
      <c r="B34" s="5" t="s">
        <v>432</v>
      </c>
      <c r="C34" s="5" t="s">
        <v>433</v>
      </c>
      <c r="D34" s="5" t="s">
        <v>434</v>
      </c>
      <c r="E34" s="5" t="s">
        <v>435</v>
      </c>
      <c r="F34" s="5" t="s">
        <v>436</v>
      </c>
      <c r="G34" s="6">
        <v>5963507.0499999998</v>
      </c>
      <c r="H34" s="5" t="s">
        <v>20</v>
      </c>
      <c r="I34" s="5" t="s">
        <v>21</v>
      </c>
      <c r="J34" s="5">
        <v>90</v>
      </c>
      <c r="K34" s="5">
        <v>90</v>
      </c>
      <c r="L34" s="5">
        <v>0</v>
      </c>
      <c r="M34" s="5">
        <v>80</v>
      </c>
      <c r="N34" s="5">
        <v>10</v>
      </c>
    </row>
    <row r="35" spans="1:14" s="2" customFormat="1" ht="24" customHeight="1" thickBot="1" x14ac:dyDescent="0.25">
      <c r="A35" s="5"/>
      <c r="B35" s="5"/>
      <c r="C35" s="5"/>
      <c r="D35" s="5"/>
      <c r="E35" s="5"/>
      <c r="F35" s="5"/>
      <c r="G35" s="5"/>
      <c r="H35" s="5" t="s">
        <v>23</v>
      </c>
      <c r="I35" s="5" t="s">
        <v>21</v>
      </c>
      <c r="J35" s="5">
        <v>0</v>
      </c>
      <c r="K35" s="5">
        <v>7</v>
      </c>
      <c r="L35" s="5">
        <v>0</v>
      </c>
      <c r="M35" s="5">
        <v>7</v>
      </c>
      <c r="N35" s="5">
        <v>0</v>
      </c>
    </row>
    <row r="36" spans="1:14" s="2" customFormat="1" ht="24" customHeight="1" thickBot="1" x14ac:dyDescent="0.25">
      <c r="A36" s="5" t="s">
        <v>437</v>
      </c>
      <c r="B36" s="5" t="s">
        <v>438</v>
      </c>
      <c r="C36" s="5" t="s">
        <v>439</v>
      </c>
      <c r="D36" s="5" t="s">
        <v>438</v>
      </c>
      <c r="E36" s="5" t="s">
        <v>440</v>
      </c>
      <c r="F36" s="5" t="s">
        <v>441</v>
      </c>
      <c r="G36" s="6">
        <v>414635.24</v>
      </c>
      <c r="H36" s="5" t="s">
        <v>44</v>
      </c>
      <c r="I36" s="5" t="s">
        <v>45</v>
      </c>
      <c r="J36" s="5">
        <v>0</v>
      </c>
      <c r="K36" s="5">
        <v>1</v>
      </c>
      <c r="L36" s="5">
        <v>0</v>
      </c>
      <c r="M36" s="5">
        <v>0</v>
      </c>
      <c r="N36" s="5">
        <v>1</v>
      </c>
    </row>
    <row r="37" spans="1:14" s="2" customFormat="1" ht="24" customHeight="1" thickBot="1" x14ac:dyDescent="0.25">
      <c r="A37" s="5" t="s">
        <v>461</v>
      </c>
      <c r="B37" s="5" t="s">
        <v>462</v>
      </c>
      <c r="C37" s="5" t="s">
        <v>463</v>
      </c>
      <c r="D37" s="5" t="s">
        <v>462</v>
      </c>
      <c r="E37" s="5" t="s">
        <v>464</v>
      </c>
      <c r="F37" s="5" t="s">
        <v>465</v>
      </c>
      <c r="G37" s="6">
        <v>8280706.3700000001</v>
      </c>
      <c r="H37" s="5" t="s">
        <v>20</v>
      </c>
      <c r="I37" s="5" t="s">
        <v>21</v>
      </c>
      <c r="J37" s="5">
        <v>120</v>
      </c>
      <c r="K37" s="5">
        <v>120</v>
      </c>
      <c r="L37" s="5">
        <v>120</v>
      </c>
      <c r="M37" s="5">
        <v>0</v>
      </c>
      <c r="N37" s="5">
        <v>0</v>
      </c>
    </row>
    <row r="38" spans="1:14" s="2" customFormat="1" ht="24" customHeight="1" thickBot="1" x14ac:dyDescent="0.25">
      <c r="A38" s="5"/>
      <c r="B38" s="5"/>
      <c r="C38" s="5"/>
      <c r="D38" s="5"/>
      <c r="E38" s="5"/>
      <c r="F38" s="5"/>
      <c r="G38" s="5"/>
      <c r="H38" s="5" t="s">
        <v>22</v>
      </c>
      <c r="I38" s="5" t="s">
        <v>21</v>
      </c>
      <c r="J38" s="5">
        <v>4</v>
      </c>
      <c r="K38" s="5">
        <v>4</v>
      </c>
      <c r="L38" s="5">
        <v>4</v>
      </c>
      <c r="M38" s="5">
        <v>0</v>
      </c>
      <c r="N38" s="5">
        <v>0</v>
      </c>
    </row>
    <row r="39" spans="1:14" s="2" customFormat="1" ht="24" customHeight="1" thickBot="1" x14ac:dyDescent="0.25">
      <c r="A39" s="5" t="s">
        <v>472</v>
      </c>
      <c r="B39" s="5" t="s">
        <v>467</v>
      </c>
      <c r="C39" s="5" t="s">
        <v>473</v>
      </c>
      <c r="D39" s="5" t="s">
        <v>467</v>
      </c>
      <c r="E39" s="5" t="s">
        <v>474</v>
      </c>
      <c r="F39" s="5" t="s">
        <v>475</v>
      </c>
      <c r="G39" s="6">
        <v>134045.01</v>
      </c>
      <c r="H39" s="5" t="s">
        <v>23</v>
      </c>
      <c r="I39" s="5" t="s">
        <v>21</v>
      </c>
      <c r="J39" s="5">
        <v>0</v>
      </c>
      <c r="K39" s="5">
        <v>15</v>
      </c>
      <c r="L39" s="5">
        <v>0</v>
      </c>
      <c r="M39" s="5">
        <v>0</v>
      </c>
      <c r="N39" s="5">
        <v>15</v>
      </c>
    </row>
  </sheetData>
  <pageMargins left="0.7" right="0.7" top="0.75" bottom="0.75" header="0.3" footer="0.3"/>
  <pageSetup paperSize="8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workbookViewId="0">
      <selection sqref="A1:XFD1048576"/>
    </sheetView>
  </sheetViews>
  <sheetFormatPr defaultColWidth="9.140625" defaultRowHeight="15" x14ac:dyDescent="0.25"/>
  <cols>
    <col min="1" max="1" width="42.85546875" style="1" customWidth="1"/>
    <col min="2" max="2" width="21.42578125" style="1" customWidth="1"/>
    <col min="3" max="3" width="42.85546875" style="1" customWidth="1"/>
    <col min="4" max="4" width="21.42578125" style="1" customWidth="1"/>
    <col min="5" max="5" width="11.42578125" style="1" customWidth="1"/>
    <col min="6" max="6" width="28.5703125" style="1" customWidth="1"/>
    <col min="7" max="7" width="11.42578125" style="1" customWidth="1"/>
    <col min="8" max="8" width="21.42578125" style="1" customWidth="1"/>
    <col min="9" max="9" width="14.28515625" style="1" customWidth="1"/>
    <col min="10" max="14" width="7.140625" style="1" customWidth="1"/>
    <col min="15" max="16384" width="9.140625" style="1"/>
  </cols>
  <sheetData>
    <row r="2" spans="1:14" ht="15.75" thickBot="1" x14ac:dyDescent="0.3"/>
    <row r="3" spans="1:14" s="2" customFormat="1" ht="24" customHeight="1" thickBot="1" x14ac:dyDescent="0.25">
      <c r="A3" s="3" t="s">
        <v>0</v>
      </c>
      <c r="B3" s="3" t="s">
        <v>1</v>
      </c>
      <c r="C3" s="3" t="s">
        <v>2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s="2" customFormat="1" ht="24" customHeight="1" thickBot="1" x14ac:dyDescent="0.25">
      <c r="A4" s="4" t="s">
        <v>13</v>
      </c>
    </row>
    <row r="5" spans="1:14" s="2" customFormat="1" ht="24" customHeight="1" thickBot="1" x14ac:dyDescent="0.25">
      <c r="A5" s="5" t="s">
        <v>40</v>
      </c>
      <c r="B5" s="5" t="s">
        <v>15</v>
      </c>
      <c r="C5" s="5" t="s">
        <v>16</v>
      </c>
      <c r="D5" s="5" t="s">
        <v>41</v>
      </c>
      <c r="E5" s="5" t="s">
        <v>42</v>
      </c>
      <c r="F5" s="5" t="s">
        <v>43</v>
      </c>
      <c r="G5" s="6">
        <v>8626110.1799999997</v>
      </c>
      <c r="H5" s="5" t="s">
        <v>20</v>
      </c>
      <c r="I5" s="5" t="s">
        <v>21</v>
      </c>
      <c r="J5" s="5">
        <v>155</v>
      </c>
      <c r="K5" s="5">
        <v>107</v>
      </c>
      <c r="L5" s="5">
        <v>0</v>
      </c>
      <c r="M5" s="5">
        <v>107</v>
      </c>
      <c r="N5" s="5">
        <v>0</v>
      </c>
    </row>
    <row r="6" spans="1:14" s="2" customFormat="1" ht="24" customHeight="1" thickBot="1" x14ac:dyDescent="0.25">
      <c r="A6" s="5"/>
      <c r="B6" s="5"/>
      <c r="C6" s="5"/>
      <c r="D6" s="5"/>
      <c r="E6" s="5"/>
      <c r="F6" s="5"/>
      <c r="G6" s="5"/>
      <c r="H6" s="5" t="s">
        <v>22</v>
      </c>
      <c r="I6" s="5" t="s">
        <v>21</v>
      </c>
      <c r="J6" s="5">
        <v>0</v>
      </c>
      <c r="K6" s="5">
        <v>10</v>
      </c>
      <c r="L6" s="5">
        <v>0</v>
      </c>
      <c r="M6" s="5">
        <v>10</v>
      </c>
      <c r="N6" s="5">
        <v>0</v>
      </c>
    </row>
    <row r="7" spans="1:14" s="2" customFormat="1" ht="24" customHeight="1" thickBot="1" x14ac:dyDescent="0.25">
      <c r="A7" s="5"/>
      <c r="B7" s="5"/>
      <c r="C7" s="5"/>
      <c r="D7" s="5"/>
      <c r="E7" s="5"/>
      <c r="F7" s="5"/>
      <c r="G7" s="5"/>
      <c r="H7" s="5" t="s">
        <v>23</v>
      </c>
      <c r="I7" s="5" t="s">
        <v>21</v>
      </c>
      <c r="J7" s="5">
        <v>0</v>
      </c>
      <c r="K7" s="5">
        <v>15</v>
      </c>
      <c r="L7" s="5">
        <v>0</v>
      </c>
      <c r="M7" s="5">
        <v>15</v>
      </c>
      <c r="N7" s="5">
        <v>0</v>
      </c>
    </row>
    <row r="8" spans="1:14" s="2" customFormat="1" ht="24" customHeight="1" thickBot="1" x14ac:dyDescent="0.25">
      <c r="A8" s="5"/>
      <c r="B8" s="5"/>
      <c r="C8" s="5"/>
      <c r="D8" s="5"/>
      <c r="E8" s="5"/>
      <c r="F8" s="5"/>
      <c r="G8" s="5"/>
      <c r="H8" s="5" t="s">
        <v>44</v>
      </c>
      <c r="I8" s="5" t="s">
        <v>45</v>
      </c>
      <c r="J8" s="5">
        <v>0</v>
      </c>
      <c r="K8" s="5">
        <v>1</v>
      </c>
      <c r="L8" s="5">
        <v>0</v>
      </c>
      <c r="M8" s="5">
        <v>1</v>
      </c>
      <c r="N8" s="5">
        <v>0</v>
      </c>
    </row>
    <row r="9" spans="1:14" s="2" customFormat="1" ht="24" customHeight="1" thickBot="1" x14ac:dyDescent="0.25">
      <c r="A9" s="5" t="s">
        <v>72</v>
      </c>
      <c r="B9" s="5" t="s">
        <v>73</v>
      </c>
      <c r="C9" s="5" t="s">
        <v>74</v>
      </c>
      <c r="D9" s="5" t="s">
        <v>75</v>
      </c>
      <c r="E9" s="5" t="s">
        <v>76</v>
      </c>
      <c r="F9" s="5" t="s">
        <v>77</v>
      </c>
      <c r="G9" s="6">
        <v>3526878</v>
      </c>
      <c r="H9" s="5" t="s">
        <v>20</v>
      </c>
      <c r="I9" s="5" t="s">
        <v>21</v>
      </c>
      <c r="J9" s="5">
        <v>48</v>
      </c>
      <c r="K9" s="5">
        <v>90</v>
      </c>
      <c r="L9" s="5">
        <v>0</v>
      </c>
      <c r="M9" s="5">
        <v>42</v>
      </c>
      <c r="N9" s="5">
        <v>0</v>
      </c>
    </row>
    <row r="10" spans="1:14" s="2" customFormat="1" ht="24" customHeight="1" thickBot="1" x14ac:dyDescent="0.25">
      <c r="A10" s="5"/>
      <c r="B10" s="5"/>
      <c r="C10" s="5"/>
      <c r="D10" s="5"/>
      <c r="E10" s="5"/>
      <c r="F10" s="5"/>
      <c r="G10" s="5"/>
      <c r="H10" s="5" t="s">
        <v>22</v>
      </c>
      <c r="I10" s="5" t="s">
        <v>21</v>
      </c>
      <c r="J10" s="5">
        <v>0</v>
      </c>
      <c r="K10" s="5">
        <v>6</v>
      </c>
      <c r="L10" s="5">
        <v>0</v>
      </c>
      <c r="M10" s="5">
        <v>6</v>
      </c>
      <c r="N10" s="5">
        <v>0</v>
      </c>
    </row>
    <row r="11" spans="1:14" s="2" customFormat="1" ht="24" customHeight="1" thickBot="1" x14ac:dyDescent="0.25">
      <c r="A11" s="5"/>
      <c r="B11" s="5"/>
      <c r="C11" s="5"/>
      <c r="D11" s="5"/>
      <c r="E11" s="5"/>
      <c r="F11" s="5"/>
      <c r="G11" s="5"/>
      <c r="H11" s="5" t="s">
        <v>78</v>
      </c>
      <c r="I11" s="5" t="s">
        <v>45</v>
      </c>
      <c r="J11" s="5">
        <v>11</v>
      </c>
      <c r="K11" s="5">
        <v>21</v>
      </c>
      <c r="L11" s="5">
        <v>0</v>
      </c>
      <c r="M11" s="5">
        <v>0</v>
      </c>
      <c r="N11" s="5">
        <v>0</v>
      </c>
    </row>
    <row r="12" spans="1:14" s="2" customFormat="1" ht="24" customHeight="1" thickBot="1" x14ac:dyDescent="0.25">
      <c r="A12" s="5" t="s">
        <v>96</v>
      </c>
      <c r="B12" s="5" t="s">
        <v>97</v>
      </c>
      <c r="C12" s="5" t="s">
        <v>98</v>
      </c>
      <c r="D12" s="5" t="s">
        <v>97</v>
      </c>
      <c r="E12" s="5" t="s">
        <v>99</v>
      </c>
      <c r="F12" s="5" t="s">
        <v>100</v>
      </c>
      <c r="G12" s="6">
        <v>3665556.95</v>
      </c>
      <c r="H12" s="5" t="s">
        <v>20</v>
      </c>
      <c r="I12" s="5" t="s">
        <v>21</v>
      </c>
      <c r="J12" s="5">
        <v>45</v>
      </c>
      <c r="K12" s="5">
        <v>50</v>
      </c>
      <c r="L12" s="5">
        <v>50</v>
      </c>
      <c r="M12" s="5">
        <v>0</v>
      </c>
      <c r="N12" s="5">
        <v>0</v>
      </c>
    </row>
    <row r="13" spans="1:14" s="2" customFormat="1" ht="24" customHeight="1" thickBot="1" x14ac:dyDescent="0.25">
      <c r="A13" s="5"/>
      <c r="B13" s="5"/>
      <c r="C13" s="5"/>
      <c r="D13" s="5"/>
      <c r="E13" s="5"/>
      <c r="F13" s="5"/>
      <c r="G13" s="5"/>
      <c r="H13" s="5" t="s">
        <v>22</v>
      </c>
      <c r="I13" s="5" t="s">
        <v>21</v>
      </c>
      <c r="J13" s="5">
        <v>0</v>
      </c>
      <c r="K13" s="5">
        <v>5</v>
      </c>
      <c r="L13" s="5">
        <v>5</v>
      </c>
      <c r="M13" s="5">
        <v>0</v>
      </c>
      <c r="N13" s="5">
        <v>0</v>
      </c>
    </row>
    <row r="14" spans="1:14" s="2" customFormat="1" ht="24" customHeight="1" thickBot="1" x14ac:dyDescent="0.25">
      <c r="A14" s="4" t="s">
        <v>141</v>
      </c>
    </row>
    <row r="15" spans="1:14" s="2" customFormat="1" ht="24" customHeight="1" thickBot="1" x14ac:dyDescent="0.25">
      <c r="A15" s="5" t="s">
        <v>211</v>
      </c>
      <c r="B15" s="5" t="s">
        <v>212</v>
      </c>
      <c r="C15" s="5" t="s">
        <v>216</v>
      </c>
      <c r="D15" s="5" t="s">
        <v>212</v>
      </c>
      <c r="E15" s="5" t="s">
        <v>217</v>
      </c>
      <c r="F15" s="5" t="s">
        <v>218</v>
      </c>
      <c r="G15" s="6">
        <v>148878</v>
      </c>
      <c r="H15" s="5" t="s">
        <v>23</v>
      </c>
      <c r="I15" s="5" t="s">
        <v>21</v>
      </c>
      <c r="J15" s="5">
        <v>0</v>
      </c>
      <c r="K15" s="5">
        <v>10</v>
      </c>
      <c r="L15" s="5">
        <v>10</v>
      </c>
      <c r="M15" s="5">
        <v>0</v>
      </c>
      <c r="N15" s="5">
        <v>0</v>
      </c>
    </row>
    <row r="16" spans="1:14" s="2" customFormat="1" ht="24" customHeight="1" thickBot="1" x14ac:dyDescent="0.25">
      <c r="A16" s="5" t="s">
        <v>235</v>
      </c>
      <c r="B16" s="5" t="s">
        <v>236</v>
      </c>
      <c r="C16" s="5" t="s">
        <v>237</v>
      </c>
      <c r="D16" s="5" t="s">
        <v>236</v>
      </c>
      <c r="E16" s="5" t="s">
        <v>238</v>
      </c>
      <c r="F16" s="5" t="s">
        <v>239</v>
      </c>
      <c r="G16" s="6">
        <v>5994258.0599999996</v>
      </c>
      <c r="H16" s="5" t="s">
        <v>20</v>
      </c>
      <c r="I16" s="5" t="s">
        <v>21</v>
      </c>
      <c r="J16" s="5">
        <v>82</v>
      </c>
      <c r="K16" s="5">
        <v>80</v>
      </c>
      <c r="L16" s="5">
        <v>80</v>
      </c>
      <c r="M16" s="5">
        <v>0</v>
      </c>
      <c r="N16" s="5">
        <v>0</v>
      </c>
    </row>
    <row r="17" spans="1:14" s="2" customFormat="1" ht="24" customHeight="1" thickBot="1" x14ac:dyDescent="0.25">
      <c r="A17" s="5"/>
      <c r="B17" s="5"/>
      <c r="C17" s="5"/>
      <c r="D17" s="5"/>
      <c r="E17" s="5"/>
      <c r="F17" s="5"/>
      <c r="G17" s="5"/>
      <c r="H17" s="5" t="s">
        <v>22</v>
      </c>
      <c r="I17" s="5" t="s">
        <v>21</v>
      </c>
      <c r="J17" s="5">
        <v>0</v>
      </c>
      <c r="K17" s="5">
        <v>10</v>
      </c>
      <c r="L17" s="5">
        <v>10</v>
      </c>
      <c r="M17" s="5">
        <v>0</v>
      </c>
      <c r="N17" s="5">
        <v>0</v>
      </c>
    </row>
    <row r="18" spans="1:14" s="2" customFormat="1" ht="24" customHeight="1" thickBot="1" x14ac:dyDescent="0.25">
      <c r="A18" s="4" t="s">
        <v>261</v>
      </c>
    </row>
    <row r="19" spans="1:14" s="2" customFormat="1" ht="24" customHeight="1" thickBot="1" x14ac:dyDescent="0.25">
      <c r="A19" s="5" t="s">
        <v>274</v>
      </c>
      <c r="B19" s="5" t="s">
        <v>269</v>
      </c>
      <c r="C19" s="5" t="s">
        <v>275</v>
      </c>
      <c r="D19" s="5" t="s">
        <v>271</v>
      </c>
      <c r="E19" s="5" t="s">
        <v>276</v>
      </c>
      <c r="F19" s="5" t="s">
        <v>277</v>
      </c>
      <c r="G19" s="6">
        <v>595512.03</v>
      </c>
      <c r="H19" s="5" t="s">
        <v>44</v>
      </c>
      <c r="I19" s="5" t="s">
        <v>45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</row>
    <row r="20" spans="1:14" s="2" customFormat="1" ht="24" customHeight="1" thickBot="1" x14ac:dyDescent="0.25">
      <c r="A20" s="5" t="s">
        <v>320</v>
      </c>
      <c r="B20" s="5" t="s">
        <v>321</v>
      </c>
      <c r="C20" s="5" t="s">
        <v>322</v>
      </c>
      <c r="D20" s="5" t="s">
        <v>321</v>
      </c>
      <c r="E20" s="5" t="s">
        <v>323</v>
      </c>
      <c r="F20" s="5" t="s">
        <v>324</v>
      </c>
      <c r="G20" s="6">
        <v>4449239.74</v>
      </c>
      <c r="H20" s="5" t="s">
        <v>20</v>
      </c>
      <c r="I20" s="5" t="s">
        <v>21</v>
      </c>
      <c r="J20" s="5">
        <v>64</v>
      </c>
      <c r="K20" s="5">
        <v>64</v>
      </c>
      <c r="L20" s="5">
        <v>64</v>
      </c>
      <c r="M20" s="5">
        <v>0</v>
      </c>
      <c r="N20" s="5">
        <v>0</v>
      </c>
    </row>
    <row r="21" spans="1:14" s="2" customFormat="1" ht="24" customHeight="1" thickBot="1" x14ac:dyDescent="0.25">
      <c r="A21" s="5"/>
      <c r="B21" s="5"/>
      <c r="C21" s="5"/>
      <c r="D21" s="5"/>
      <c r="E21" s="5"/>
      <c r="F21" s="5"/>
      <c r="G21" s="5"/>
      <c r="H21" s="5" t="s">
        <v>22</v>
      </c>
      <c r="I21" s="5" t="s">
        <v>21</v>
      </c>
      <c r="J21" s="5">
        <v>0</v>
      </c>
      <c r="K21" s="5">
        <v>3</v>
      </c>
      <c r="L21" s="5">
        <v>3</v>
      </c>
      <c r="M21" s="5">
        <v>0</v>
      </c>
      <c r="N21" s="5">
        <v>0</v>
      </c>
    </row>
    <row r="22" spans="1:14" s="2" customFormat="1" ht="24" customHeight="1" thickBot="1" x14ac:dyDescent="0.25">
      <c r="A22" s="5" t="s">
        <v>325</v>
      </c>
      <c r="B22" s="5" t="s">
        <v>321</v>
      </c>
      <c r="C22" s="5" t="s">
        <v>16</v>
      </c>
      <c r="D22" s="5" t="s">
        <v>321</v>
      </c>
      <c r="E22" s="5" t="s">
        <v>326</v>
      </c>
      <c r="F22" s="5" t="s">
        <v>327</v>
      </c>
      <c r="G22" s="6">
        <v>5945973.4699999997</v>
      </c>
      <c r="H22" s="5" t="s">
        <v>20</v>
      </c>
      <c r="I22" s="5" t="s">
        <v>21</v>
      </c>
      <c r="J22" s="5">
        <v>95</v>
      </c>
      <c r="K22" s="5">
        <v>95</v>
      </c>
      <c r="L22" s="5">
        <v>0</v>
      </c>
      <c r="M22" s="5">
        <v>33</v>
      </c>
      <c r="N22" s="5">
        <v>62</v>
      </c>
    </row>
    <row r="23" spans="1:14" s="2" customFormat="1" ht="24" customHeight="1" thickBot="1" x14ac:dyDescent="0.25">
      <c r="A23" s="5"/>
      <c r="B23" s="5"/>
      <c r="C23" s="5"/>
      <c r="D23" s="5"/>
      <c r="E23" s="5"/>
      <c r="F23" s="5"/>
      <c r="G23" s="5"/>
      <c r="H23" s="5" t="s">
        <v>22</v>
      </c>
      <c r="I23" s="5" t="s">
        <v>21</v>
      </c>
      <c r="J23" s="5">
        <v>3</v>
      </c>
      <c r="K23" s="5">
        <v>8</v>
      </c>
      <c r="L23" s="5">
        <v>0</v>
      </c>
      <c r="M23" s="5">
        <v>0</v>
      </c>
      <c r="N23" s="5">
        <v>8</v>
      </c>
    </row>
    <row r="24" spans="1:14" s="2" customFormat="1" ht="24" customHeight="1" thickBot="1" x14ac:dyDescent="0.25">
      <c r="A24" s="5"/>
      <c r="B24" s="5"/>
      <c r="C24" s="5"/>
      <c r="D24" s="5"/>
      <c r="E24" s="5"/>
      <c r="F24" s="5"/>
      <c r="G24" s="5"/>
      <c r="H24" s="5" t="s">
        <v>23</v>
      </c>
      <c r="I24" s="5" t="s">
        <v>21</v>
      </c>
      <c r="J24" s="5">
        <v>15</v>
      </c>
      <c r="K24" s="5">
        <v>15</v>
      </c>
      <c r="L24" s="5">
        <v>15</v>
      </c>
      <c r="M24" s="5">
        <v>0</v>
      </c>
      <c r="N24" s="5">
        <v>0</v>
      </c>
    </row>
    <row r="25" spans="1:14" s="2" customFormat="1" ht="24" customHeight="1" thickBot="1" x14ac:dyDescent="0.25">
      <c r="A25" s="5" t="s">
        <v>361</v>
      </c>
      <c r="B25" s="5" t="s">
        <v>310</v>
      </c>
      <c r="C25" s="5" t="s">
        <v>364</v>
      </c>
      <c r="D25" s="5" t="s">
        <v>310</v>
      </c>
      <c r="E25" s="5" t="s">
        <v>365</v>
      </c>
      <c r="F25" s="5" t="s">
        <v>366</v>
      </c>
      <c r="G25" s="6">
        <v>218354.41</v>
      </c>
      <c r="H25" s="5" t="s">
        <v>23</v>
      </c>
      <c r="I25" s="5" t="s">
        <v>21</v>
      </c>
      <c r="J25" s="5">
        <v>0</v>
      </c>
      <c r="K25" s="5">
        <v>15</v>
      </c>
      <c r="L25" s="5">
        <v>15</v>
      </c>
      <c r="M25" s="5">
        <v>0</v>
      </c>
      <c r="N25" s="5">
        <v>0</v>
      </c>
    </row>
    <row r="26" spans="1:14" s="2" customFormat="1" ht="24" customHeight="1" thickBot="1" x14ac:dyDescent="0.25">
      <c r="A26" s="4" t="s">
        <v>405</v>
      </c>
    </row>
    <row r="27" spans="1:14" s="2" customFormat="1" ht="24" customHeight="1" thickBot="1" x14ac:dyDescent="0.25">
      <c r="A27" s="5" t="s">
        <v>416</v>
      </c>
      <c r="B27" s="5" t="s">
        <v>417</v>
      </c>
      <c r="C27" s="5" t="s">
        <v>418</v>
      </c>
      <c r="D27" s="5" t="s">
        <v>417</v>
      </c>
      <c r="E27" s="5" t="s">
        <v>419</v>
      </c>
      <c r="F27" s="5" t="s">
        <v>420</v>
      </c>
      <c r="G27" s="6">
        <v>6175810.3799999999</v>
      </c>
      <c r="H27" s="5" t="s">
        <v>20</v>
      </c>
      <c r="I27" s="5" t="s">
        <v>21</v>
      </c>
      <c r="J27" s="5">
        <v>90</v>
      </c>
      <c r="K27" s="5">
        <v>90</v>
      </c>
      <c r="L27" s="5">
        <v>90</v>
      </c>
      <c r="M27" s="5">
        <v>0</v>
      </c>
      <c r="N27" s="5">
        <v>0</v>
      </c>
    </row>
    <row r="28" spans="1:14" s="2" customFormat="1" ht="24" customHeight="1" thickBot="1" x14ac:dyDescent="0.25">
      <c r="A28" s="5"/>
      <c r="B28" s="5"/>
      <c r="C28" s="5"/>
      <c r="D28" s="5"/>
      <c r="E28" s="5"/>
      <c r="F28" s="5"/>
      <c r="G28" s="5"/>
      <c r="H28" s="5" t="s">
        <v>22</v>
      </c>
      <c r="I28" s="5" t="s">
        <v>21</v>
      </c>
      <c r="J28" s="5">
        <v>0</v>
      </c>
      <c r="K28" s="5">
        <v>3</v>
      </c>
      <c r="L28" s="5">
        <v>3</v>
      </c>
      <c r="M28" s="5">
        <v>0</v>
      </c>
      <c r="N28" s="5">
        <v>0</v>
      </c>
    </row>
    <row r="29" spans="1:14" s="2" customFormat="1" ht="24" customHeight="1" thickBot="1" x14ac:dyDescent="0.25">
      <c r="A29" s="5" t="s">
        <v>476</v>
      </c>
      <c r="B29" s="5" t="s">
        <v>477</v>
      </c>
      <c r="C29" s="5" t="s">
        <v>478</v>
      </c>
      <c r="D29" s="5" t="s">
        <v>477</v>
      </c>
      <c r="E29" s="5" t="s">
        <v>479</v>
      </c>
      <c r="F29" s="5" t="s">
        <v>480</v>
      </c>
      <c r="G29" s="6">
        <v>2175749.2999999998</v>
      </c>
      <c r="H29" s="5" t="s">
        <v>20</v>
      </c>
      <c r="I29" s="5" t="s">
        <v>21</v>
      </c>
      <c r="J29" s="5">
        <v>0</v>
      </c>
      <c r="K29" s="5">
        <v>22</v>
      </c>
      <c r="L29" s="5">
        <v>0</v>
      </c>
      <c r="M29" s="5">
        <v>22</v>
      </c>
      <c r="N29" s="5">
        <v>0</v>
      </c>
    </row>
    <row r="30" spans="1:14" s="2" customFormat="1" ht="24" customHeight="1" thickBot="1" x14ac:dyDescent="0.25">
      <c r="A30" s="5"/>
      <c r="B30" s="5"/>
      <c r="C30" s="5"/>
      <c r="D30" s="5"/>
      <c r="E30" s="5"/>
      <c r="F30" s="5"/>
      <c r="G30" s="5"/>
      <c r="H30" s="5" t="s">
        <v>22</v>
      </c>
      <c r="I30" s="5" t="s">
        <v>21</v>
      </c>
      <c r="J30" s="5">
        <v>0</v>
      </c>
      <c r="K30" s="5">
        <v>8</v>
      </c>
      <c r="L30" s="5">
        <v>0</v>
      </c>
      <c r="M30" s="5">
        <v>8</v>
      </c>
      <c r="N30" s="5">
        <v>0</v>
      </c>
    </row>
    <row r="31" spans="1:14" s="2" customFormat="1" ht="24" customHeight="1" thickBot="1" x14ac:dyDescent="0.25">
      <c r="A31" s="5"/>
      <c r="B31" s="5"/>
      <c r="C31" s="5"/>
      <c r="D31" s="5"/>
      <c r="E31" s="5"/>
      <c r="F31" s="5"/>
      <c r="G31" s="5"/>
      <c r="H31" s="5" t="s">
        <v>23</v>
      </c>
      <c r="I31" s="5" t="s">
        <v>21</v>
      </c>
      <c r="J31" s="5">
        <v>15</v>
      </c>
      <c r="K31" s="5">
        <v>15</v>
      </c>
      <c r="L31" s="5">
        <v>15</v>
      </c>
      <c r="M31" s="5">
        <v>0</v>
      </c>
      <c r="N31" s="5">
        <v>0</v>
      </c>
    </row>
    <row r="32" spans="1:14" s="2" customFormat="1" ht="24" customHeight="1" thickBot="1" x14ac:dyDescent="0.25">
      <c r="A32" s="4" t="s">
        <v>497</v>
      </c>
    </row>
    <row r="33" spans="1:14" s="2" customFormat="1" ht="24" customHeight="1" thickBot="1" x14ac:dyDescent="0.25">
      <c r="A33" s="5" t="s">
        <v>498</v>
      </c>
      <c r="B33" s="5" t="s">
        <v>499</v>
      </c>
      <c r="C33" s="5" t="s">
        <v>500</v>
      </c>
      <c r="D33" s="5" t="s">
        <v>499</v>
      </c>
      <c r="E33" s="5" t="s">
        <v>501</v>
      </c>
      <c r="F33" s="5" t="s">
        <v>502</v>
      </c>
      <c r="G33" s="6">
        <v>6398063.0899999999</v>
      </c>
      <c r="H33" s="5" t="s">
        <v>20</v>
      </c>
      <c r="I33" s="5" t="s">
        <v>21</v>
      </c>
      <c r="J33" s="5">
        <v>96</v>
      </c>
      <c r="K33" s="5">
        <v>96</v>
      </c>
      <c r="L33" s="5">
        <v>96</v>
      </c>
      <c r="M33" s="5">
        <v>0</v>
      </c>
      <c r="N33" s="5">
        <v>0</v>
      </c>
    </row>
    <row r="34" spans="1:14" s="2" customFormat="1" ht="24" customHeight="1" thickBot="1" x14ac:dyDescent="0.25">
      <c r="A34" s="5" t="s">
        <v>513</v>
      </c>
      <c r="B34" s="5" t="s">
        <v>97</v>
      </c>
      <c r="C34" s="5" t="s">
        <v>514</v>
      </c>
      <c r="D34" s="5" t="s">
        <v>504</v>
      </c>
      <c r="E34" s="5" t="s">
        <v>515</v>
      </c>
      <c r="F34" s="5" t="s">
        <v>516</v>
      </c>
      <c r="G34" s="6">
        <v>2775776.74</v>
      </c>
      <c r="H34" s="5" t="s">
        <v>20</v>
      </c>
      <c r="I34" s="5" t="s">
        <v>21</v>
      </c>
      <c r="J34" s="5">
        <v>0</v>
      </c>
      <c r="K34" s="5">
        <v>43</v>
      </c>
      <c r="L34" s="5">
        <v>43</v>
      </c>
      <c r="M34" s="5">
        <v>0</v>
      </c>
      <c r="N34" s="5">
        <v>0</v>
      </c>
    </row>
    <row r="35" spans="1:14" s="2" customFormat="1" ht="24" customHeight="1" thickBot="1" x14ac:dyDescent="0.25">
      <c r="A35" s="5"/>
      <c r="B35" s="5"/>
      <c r="C35" s="5"/>
      <c r="D35" s="5"/>
      <c r="E35" s="5"/>
      <c r="F35" s="5"/>
      <c r="G35" s="5"/>
      <c r="H35" s="5" t="s">
        <v>22</v>
      </c>
      <c r="I35" s="5" t="s">
        <v>21</v>
      </c>
      <c r="J35" s="5">
        <v>0</v>
      </c>
      <c r="K35" s="5">
        <v>3</v>
      </c>
      <c r="L35" s="5">
        <v>3</v>
      </c>
      <c r="M35" s="5">
        <v>0</v>
      </c>
      <c r="N35" s="5">
        <v>0</v>
      </c>
    </row>
    <row r="36" spans="1:14" s="2" customFormat="1" ht="24" customHeight="1" thickBot="1" x14ac:dyDescent="0.25">
      <c r="A36" s="5" t="s">
        <v>534</v>
      </c>
      <c r="B36" s="5" t="s">
        <v>530</v>
      </c>
      <c r="C36" s="5" t="s">
        <v>535</v>
      </c>
      <c r="D36" s="5" t="s">
        <v>530</v>
      </c>
      <c r="E36" s="5" t="s">
        <v>536</v>
      </c>
      <c r="F36" s="5" t="s">
        <v>537</v>
      </c>
      <c r="G36" s="6">
        <v>4038183.05</v>
      </c>
      <c r="H36" s="5" t="s">
        <v>20</v>
      </c>
      <c r="I36" s="5" t="s">
        <v>21</v>
      </c>
      <c r="J36" s="5">
        <v>34</v>
      </c>
      <c r="K36" s="5">
        <v>80</v>
      </c>
      <c r="L36" s="5">
        <v>0</v>
      </c>
      <c r="M36" s="5">
        <v>50</v>
      </c>
      <c r="N36" s="5">
        <v>0</v>
      </c>
    </row>
    <row r="37" spans="1:14" s="2" customFormat="1" ht="24" customHeight="1" thickBot="1" x14ac:dyDescent="0.25">
      <c r="A37" s="5"/>
      <c r="B37" s="5"/>
      <c r="C37" s="5"/>
      <c r="D37" s="5"/>
      <c r="E37" s="5"/>
      <c r="F37" s="5"/>
      <c r="G37" s="5"/>
      <c r="H37" s="5" t="s">
        <v>22</v>
      </c>
      <c r="I37" s="5" t="s">
        <v>21</v>
      </c>
      <c r="J37" s="5">
        <v>0</v>
      </c>
      <c r="K37" s="5">
        <v>5</v>
      </c>
      <c r="L37" s="5">
        <v>0</v>
      </c>
      <c r="M37" s="5">
        <v>5</v>
      </c>
      <c r="N37" s="5">
        <v>0</v>
      </c>
    </row>
    <row r="38" spans="1:14" s="2" customFormat="1" ht="24" customHeight="1" thickBot="1" x14ac:dyDescent="0.25">
      <c r="A38" s="5"/>
      <c r="B38" s="5"/>
      <c r="C38" s="5"/>
      <c r="D38" s="5"/>
      <c r="E38" s="5"/>
      <c r="F38" s="5"/>
      <c r="G38" s="5"/>
      <c r="H38" s="5" t="s">
        <v>23</v>
      </c>
      <c r="I38" s="5" t="s">
        <v>21</v>
      </c>
      <c r="J38" s="5">
        <v>0</v>
      </c>
      <c r="K38" s="5">
        <v>15</v>
      </c>
      <c r="L38" s="5">
        <v>0</v>
      </c>
      <c r="M38" s="5">
        <v>15</v>
      </c>
      <c r="N38" s="5">
        <v>0</v>
      </c>
    </row>
    <row r="39" spans="1:14" s="2" customFormat="1" ht="24" customHeight="1" thickBot="1" x14ac:dyDescent="0.25">
      <c r="A39" s="5" t="s">
        <v>542</v>
      </c>
      <c r="B39" s="5" t="s">
        <v>530</v>
      </c>
      <c r="C39" s="5" t="s">
        <v>543</v>
      </c>
      <c r="D39" s="5" t="s">
        <v>544</v>
      </c>
      <c r="E39" s="5" t="s">
        <v>545</v>
      </c>
      <c r="F39" s="5" t="s">
        <v>546</v>
      </c>
      <c r="G39" s="6">
        <v>5731598.1799999997</v>
      </c>
      <c r="H39" s="5" t="s">
        <v>20</v>
      </c>
      <c r="I39" s="5" t="s">
        <v>21</v>
      </c>
      <c r="J39" s="5">
        <v>0</v>
      </c>
      <c r="K39" s="5">
        <v>80</v>
      </c>
      <c r="L39" s="5">
        <v>80</v>
      </c>
      <c r="M39" s="5">
        <v>0</v>
      </c>
      <c r="N39" s="5">
        <v>0</v>
      </c>
    </row>
    <row r="40" spans="1:14" s="2" customFormat="1" ht="24" customHeight="1" thickBot="1" x14ac:dyDescent="0.25">
      <c r="A40" s="5"/>
      <c r="B40" s="5"/>
      <c r="C40" s="5"/>
      <c r="D40" s="5"/>
      <c r="E40" s="5"/>
      <c r="F40" s="5"/>
      <c r="G40" s="5"/>
      <c r="H40" s="5" t="s">
        <v>22</v>
      </c>
      <c r="I40" s="5" t="s">
        <v>21</v>
      </c>
      <c r="J40" s="5">
        <v>0</v>
      </c>
      <c r="K40" s="5">
        <v>6</v>
      </c>
      <c r="L40" s="5">
        <v>6</v>
      </c>
      <c r="M40" s="5">
        <v>0</v>
      </c>
      <c r="N40" s="5">
        <v>0</v>
      </c>
    </row>
    <row r="41" spans="1:14" s="2" customFormat="1" ht="24" customHeight="1" thickBot="1" x14ac:dyDescent="0.25">
      <c r="A41" s="5" t="s">
        <v>547</v>
      </c>
      <c r="B41" s="5" t="s">
        <v>548</v>
      </c>
      <c r="C41" s="5" t="s">
        <v>549</v>
      </c>
      <c r="D41" s="5" t="s">
        <v>548</v>
      </c>
      <c r="E41" s="5" t="s">
        <v>550</v>
      </c>
      <c r="F41" s="5" t="s">
        <v>551</v>
      </c>
      <c r="G41" s="6">
        <v>5150446.5199999996</v>
      </c>
      <c r="H41" s="5" t="s">
        <v>20</v>
      </c>
      <c r="I41" s="5" t="s">
        <v>21</v>
      </c>
      <c r="J41" s="5">
        <v>0</v>
      </c>
      <c r="K41" s="5">
        <v>68</v>
      </c>
      <c r="L41" s="5">
        <v>68</v>
      </c>
      <c r="M41" s="5">
        <v>0</v>
      </c>
      <c r="N41" s="5">
        <v>0</v>
      </c>
    </row>
    <row r="42" spans="1:14" s="2" customFormat="1" ht="24" customHeight="1" thickBot="1" x14ac:dyDescent="0.25">
      <c r="A42" s="5"/>
      <c r="B42" s="5"/>
      <c r="C42" s="5"/>
      <c r="D42" s="5"/>
      <c r="E42" s="5"/>
      <c r="F42" s="5"/>
      <c r="G42" s="5"/>
      <c r="H42" s="5" t="s">
        <v>22</v>
      </c>
      <c r="I42" s="5" t="s">
        <v>21</v>
      </c>
      <c r="J42" s="5">
        <v>0</v>
      </c>
      <c r="K42" s="5">
        <v>5</v>
      </c>
      <c r="L42" s="5">
        <v>5</v>
      </c>
      <c r="M42" s="5">
        <v>0</v>
      </c>
      <c r="N42" s="5">
        <v>0</v>
      </c>
    </row>
    <row r="43" spans="1:14" s="2" customFormat="1" ht="24" customHeight="1" thickBot="1" x14ac:dyDescent="0.25">
      <c r="A43" s="5"/>
      <c r="B43" s="5"/>
      <c r="C43" s="5"/>
      <c r="D43" s="5"/>
      <c r="E43" s="5"/>
      <c r="F43" s="5"/>
      <c r="G43" s="5"/>
      <c r="H43" s="5" t="s">
        <v>23</v>
      </c>
      <c r="I43" s="5" t="s">
        <v>21</v>
      </c>
      <c r="J43" s="5">
        <v>0</v>
      </c>
      <c r="K43" s="5">
        <v>15</v>
      </c>
      <c r="L43" s="5">
        <v>15</v>
      </c>
      <c r="M43" s="5">
        <v>0</v>
      </c>
      <c r="N43" s="5">
        <v>0</v>
      </c>
    </row>
    <row r="44" spans="1:14" s="2" customFormat="1" ht="24" customHeight="1" thickBot="1" x14ac:dyDescent="0.25">
      <c r="A44" s="5" t="s">
        <v>552</v>
      </c>
      <c r="B44" s="5" t="s">
        <v>553</v>
      </c>
      <c r="C44" s="5" t="s">
        <v>554</v>
      </c>
      <c r="D44" s="5" t="s">
        <v>555</v>
      </c>
      <c r="E44" s="5" t="s">
        <v>556</v>
      </c>
      <c r="F44" s="5" t="s">
        <v>557</v>
      </c>
      <c r="G44" s="6">
        <v>283860.73</v>
      </c>
      <c r="H44" s="5" t="s">
        <v>23</v>
      </c>
      <c r="I44" s="5" t="s">
        <v>21</v>
      </c>
      <c r="J44" s="5">
        <v>10</v>
      </c>
      <c r="K44" s="5">
        <v>13</v>
      </c>
      <c r="L44" s="5">
        <v>13</v>
      </c>
      <c r="M44" s="5">
        <v>0</v>
      </c>
      <c r="N44" s="5">
        <v>0</v>
      </c>
    </row>
    <row r="45" spans="1:14" s="2" customFormat="1" ht="24" customHeight="1" thickBot="1" x14ac:dyDescent="0.25">
      <c r="A45" s="5" t="s">
        <v>547</v>
      </c>
      <c r="B45" s="5" t="s">
        <v>548</v>
      </c>
      <c r="C45" s="5" t="s">
        <v>586</v>
      </c>
      <c r="D45" s="5" t="s">
        <v>587</v>
      </c>
      <c r="E45" s="5" t="s">
        <v>588</v>
      </c>
      <c r="F45" s="5" t="s">
        <v>589</v>
      </c>
      <c r="G45" s="6">
        <v>1802145.94</v>
      </c>
      <c r="H45" s="5" t="s">
        <v>20</v>
      </c>
      <c r="I45" s="5" t="s">
        <v>21</v>
      </c>
      <c r="J45" s="5">
        <v>0</v>
      </c>
      <c r="K45" s="5">
        <v>27</v>
      </c>
      <c r="L45" s="5">
        <v>0</v>
      </c>
      <c r="M45" s="5">
        <v>27</v>
      </c>
      <c r="N45" s="5">
        <v>0</v>
      </c>
    </row>
    <row r="46" spans="1:14" s="2" customFormat="1" ht="24" customHeight="1" thickBot="1" x14ac:dyDescent="0.25">
      <c r="A46" s="5"/>
      <c r="B46" s="5"/>
      <c r="C46" s="5"/>
      <c r="D46" s="5"/>
      <c r="E46" s="5"/>
      <c r="F46" s="5"/>
      <c r="G46" s="5"/>
      <c r="H46" s="5" t="s">
        <v>22</v>
      </c>
      <c r="I46" s="5" t="s">
        <v>21</v>
      </c>
      <c r="J46" s="5">
        <v>5</v>
      </c>
      <c r="K46" s="5">
        <v>10</v>
      </c>
      <c r="L46" s="5">
        <v>0</v>
      </c>
      <c r="M46" s="5">
        <v>10</v>
      </c>
      <c r="N46" s="5">
        <v>0</v>
      </c>
    </row>
    <row r="47" spans="1:14" s="2" customFormat="1" ht="24" customHeight="1" thickBot="1" x14ac:dyDescent="0.25">
      <c r="A47" s="5" t="s">
        <v>595</v>
      </c>
      <c r="B47" s="5" t="s">
        <v>596</v>
      </c>
      <c r="C47" s="5" t="s">
        <v>597</v>
      </c>
      <c r="D47" s="5" t="s">
        <v>596</v>
      </c>
      <c r="E47" s="5" t="s">
        <v>598</v>
      </c>
      <c r="F47" s="5" t="s">
        <v>599</v>
      </c>
      <c r="G47" s="6">
        <v>4159534.21</v>
      </c>
      <c r="H47" s="5" t="s">
        <v>20</v>
      </c>
      <c r="I47" s="5" t="s">
        <v>21</v>
      </c>
      <c r="J47" s="5">
        <v>60</v>
      </c>
      <c r="K47" s="5">
        <v>60</v>
      </c>
      <c r="L47" s="5">
        <v>60</v>
      </c>
      <c r="M47" s="5">
        <v>0</v>
      </c>
      <c r="N47" s="5">
        <v>0</v>
      </c>
    </row>
    <row r="48" spans="1:14" s="2" customFormat="1" ht="24" customHeight="1" thickBot="1" x14ac:dyDescent="0.25">
      <c r="A48" s="5"/>
      <c r="B48" s="5"/>
      <c r="C48" s="5"/>
      <c r="D48" s="5"/>
      <c r="E48" s="5"/>
      <c r="F48" s="5"/>
      <c r="G48" s="5"/>
      <c r="H48" s="5" t="s">
        <v>22</v>
      </c>
      <c r="I48" s="5" t="s">
        <v>21</v>
      </c>
      <c r="J48" s="5">
        <v>0</v>
      </c>
      <c r="K48" s="5">
        <v>4</v>
      </c>
      <c r="L48" s="5">
        <v>4</v>
      </c>
      <c r="M48" s="5">
        <v>0</v>
      </c>
      <c r="N48" s="5">
        <v>0</v>
      </c>
    </row>
    <row r="49" spans="1:14" s="2" customFormat="1" ht="24" customHeight="1" thickBot="1" x14ac:dyDescent="0.25">
      <c r="A49" s="5" t="s">
        <v>600</v>
      </c>
      <c r="B49" s="5" t="s">
        <v>504</v>
      </c>
      <c r="C49" s="5" t="s">
        <v>601</v>
      </c>
      <c r="D49" s="5" t="s">
        <v>602</v>
      </c>
      <c r="E49" s="5" t="s">
        <v>603</v>
      </c>
      <c r="F49" s="5" t="s">
        <v>604</v>
      </c>
      <c r="G49" s="6">
        <v>1389807.96</v>
      </c>
      <c r="H49" s="5" t="s">
        <v>20</v>
      </c>
      <c r="I49" s="5" t="s">
        <v>21</v>
      </c>
      <c r="J49" s="5">
        <v>0</v>
      </c>
      <c r="K49" s="5">
        <v>21</v>
      </c>
      <c r="L49" s="5">
        <v>0</v>
      </c>
      <c r="M49" s="5">
        <v>21</v>
      </c>
      <c r="N49" s="5">
        <v>0</v>
      </c>
    </row>
  </sheetData>
  <pageMargins left="0.7" right="0.7" top="0.75" bottom="0.75" header="0.3" footer="0.3"/>
  <pageSetup paperSize="8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8"/>
  <sheetViews>
    <sheetView workbookViewId="0">
      <selection sqref="A1:XFD1048576"/>
    </sheetView>
  </sheetViews>
  <sheetFormatPr defaultColWidth="9.140625" defaultRowHeight="15" x14ac:dyDescent="0.25"/>
  <cols>
    <col min="1" max="1" width="42.85546875" style="1" customWidth="1"/>
    <col min="2" max="2" width="21.42578125" style="1" customWidth="1"/>
    <col min="3" max="3" width="42.85546875" style="1" customWidth="1"/>
    <col min="4" max="4" width="21.42578125" style="1" customWidth="1"/>
    <col min="5" max="5" width="11.42578125" style="1" customWidth="1"/>
    <col min="6" max="6" width="28.5703125" style="1" customWidth="1"/>
    <col min="7" max="7" width="11.42578125" style="1" customWidth="1"/>
    <col min="8" max="8" width="21.42578125" style="1" customWidth="1"/>
    <col min="9" max="9" width="14.28515625" style="1" customWidth="1"/>
    <col min="10" max="14" width="7.140625" style="1" customWidth="1"/>
    <col min="15" max="16384" width="9.140625" style="1"/>
  </cols>
  <sheetData>
    <row r="2" spans="1:14" ht="15.75" thickBot="1" x14ac:dyDescent="0.3"/>
    <row r="3" spans="1:14" s="2" customFormat="1" ht="24" customHeight="1" thickBot="1" x14ac:dyDescent="0.25">
      <c r="A3" s="3" t="s">
        <v>0</v>
      </c>
      <c r="B3" s="3" t="s">
        <v>1</v>
      </c>
      <c r="C3" s="3" t="s">
        <v>2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s="2" customFormat="1" ht="24" customHeight="1" thickBot="1" x14ac:dyDescent="0.25">
      <c r="A4" s="4" t="s">
        <v>13</v>
      </c>
    </row>
    <row r="5" spans="1:14" s="2" customFormat="1" ht="24" customHeight="1" thickBot="1" x14ac:dyDescent="0.25">
      <c r="A5" s="5" t="s">
        <v>29</v>
      </c>
      <c r="B5" s="5" t="s">
        <v>15</v>
      </c>
      <c r="C5" s="5" t="s">
        <v>30</v>
      </c>
      <c r="D5" s="5" t="s">
        <v>31</v>
      </c>
      <c r="E5" s="5" t="s">
        <v>32</v>
      </c>
      <c r="F5" s="5" t="s">
        <v>33</v>
      </c>
      <c r="G5" s="6">
        <v>8809409.5800000001</v>
      </c>
      <c r="H5" s="5" t="s">
        <v>20</v>
      </c>
      <c r="I5" s="5" t="s">
        <v>21</v>
      </c>
      <c r="J5" s="5">
        <v>0</v>
      </c>
      <c r="K5" s="5">
        <v>120</v>
      </c>
      <c r="L5" s="5">
        <v>120</v>
      </c>
      <c r="M5" s="5">
        <v>0</v>
      </c>
      <c r="N5" s="5">
        <v>0</v>
      </c>
    </row>
    <row r="6" spans="1:14" s="2" customFormat="1" ht="24" customHeight="1" thickBot="1" x14ac:dyDescent="0.25">
      <c r="A6" s="5"/>
      <c r="B6" s="5"/>
      <c r="C6" s="5"/>
      <c r="D6" s="5"/>
      <c r="E6" s="5"/>
      <c r="F6" s="5"/>
      <c r="G6" s="5"/>
      <c r="H6" s="5" t="s">
        <v>22</v>
      </c>
      <c r="I6" s="5" t="s">
        <v>21</v>
      </c>
      <c r="J6" s="5">
        <v>0</v>
      </c>
      <c r="K6" s="5">
        <v>5</v>
      </c>
      <c r="L6" s="5">
        <v>5</v>
      </c>
      <c r="M6" s="5">
        <v>0</v>
      </c>
      <c r="N6" s="5">
        <v>0</v>
      </c>
    </row>
    <row r="7" spans="1:14" s="2" customFormat="1" ht="24" customHeight="1" thickBo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6">
        <v>463137.52</v>
      </c>
      <c r="H7" s="5" t="s">
        <v>20</v>
      </c>
      <c r="I7" s="5" t="s">
        <v>21</v>
      </c>
      <c r="J7" s="5">
        <v>100</v>
      </c>
      <c r="K7" s="5">
        <v>100</v>
      </c>
      <c r="L7" s="5">
        <v>0</v>
      </c>
      <c r="M7" s="5">
        <v>0</v>
      </c>
      <c r="N7" s="5">
        <v>65</v>
      </c>
    </row>
    <row r="8" spans="1:14" s="2" customFormat="1" ht="24" customHeight="1" thickBot="1" x14ac:dyDescent="0.25">
      <c r="A8" s="5"/>
      <c r="B8" s="5"/>
      <c r="C8" s="5"/>
      <c r="D8" s="5"/>
      <c r="E8" s="5"/>
      <c r="F8" s="5"/>
      <c r="G8" s="5"/>
      <c r="H8" s="5" t="s">
        <v>22</v>
      </c>
      <c r="I8" s="5" t="s">
        <v>21</v>
      </c>
      <c r="J8" s="5">
        <v>0</v>
      </c>
      <c r="K8" s="5">
        <v>5</v>
      </c>
      <c r="L8" s="5">
        <v>0</v>
      </c>
      <c r="M8" s="5">
        <v>0</v>
      </c>
      <c r="N8" s="5">
        <v>5</v>
      </c>
    </row>
    <row r="9" spans="1:14" s="2" customFormat="1" ht="24" customHeight="1" thickBot="1" x14ac:dyDescent="0.25">
      <c r="A9" s="5" t="s">
        <v>62</v>
      </c>
      <c r="B9" s="5" t="s">
        <v>63</v>
      </c>
      <c r="C9" s="5" t="s">
        <v>64</v>
      </c>
      <c r="D9" s="5" t="s">
        <v>63</v>
      </c>
      <c r="E9" s="5" t="s">
        <v>65</v>
      </c>
      <c r="F9" s="5" t="s">
        <v>66</v>
      </c>
      <c r="G9" s="6">
        <v>5793988.5599999996</v>
      </c>
      <c r="H9" s="5" t="s">
        <v>20</v>
      </c>
      <c r="I9" s="5" t="s">
        <v>21</v>
      </c>
      <c r="J9" s="5">
        <v>0</v>
      </c>
      <c r="K9" s="5">
        <v>72</v>
      </c>
      <c r="L9" s="5">
        <v>72</v>
      </c>
      <c r="M9" s="5">
        <v>0</v>
      </c>
      <c r="N9" s="5">
        <v>0</v>
      </c>
    </row>
    <row r="10" spans="1:14" s="2" customFormat="1" ht="24" customHeight="1" thickBot="1" x14ac:dyDescent="0.25">
      <c r="A10" s="5"/>
      <c r="B10" s="5"/>
      <c r="C10" s="5"/>
      <c r="D10" s="5"/>
      <c r="E10" s="5"/>
      <c r="F10" s="5"/>
      <c r="G10" s="5"/>
      <c r="H10" s="5" t="s">
        <v>22</v>
      </c>
      <c r="I10" s="5" t="s">
        <v>21</v>
      </c>
      <c r="J10" s="5">
        <v>0</v>
      </c>
      <c r="K10" s="5">
        <v>8</v>
      </c>
      <c r="L10" s="5">
        <v>8</v>
      </c>
      <c r="M10" s="5">
        <v>0</v>
      </c>
      <c r="N10" s="5">
        <v>0</v>
      </c>
    </row>
    <row r="11" spans="1:14" s="2" customFormat="1" ht="24" customHeight="1" thickBot="1" x14ac:dyDescent="0.25">
      <c r="A11" s="5"/>
      <c r="B11" s="5"/>
      <c r="C11" s="5"/>
      <c r="D11" s="5"/>
      <c r="E11" s="5"/>
      <c r="F11" s="5"/>
      <c r="G11" s="5"/>
      <c r="H11" s="5" t="s">
        <v>23</v>
      </c>
      <c r="I11" s="5" t="s">
        <v>21</v>
      </c>
      <c r="J11" s="5">
        <v>0</v>
      </c>
      <c r="K11" s="5">
        <v>8</v>
      </c>
      <c r="L11" s="5">
        <v>8</v>
      </c>
      <c r="M11" s="5">
        <v>0</v>
      </c>
      <c r="N11" s="5">
        <v>0</v>
      </c>
    </row>
    <row r="12" spans="1:14" s="2" customFormat="1" ht="24" customHeight="1" thickBot="1" x14ac:dyDescent="0.25">
      <c r="A12" s="5" t="s">
        <v>67</v>
      </c>
      <c r="B12" s="5" t="s">
        <v>68</v>
      </c>
      <c r="C12" s="5" t="s">
        <v>69</v>
      </c>
      <c r="D12" s="5" t="s">
        <v>68</v>
      </c>
      <c r="E12" s="5" t="s">
        <v>70</v>
      </c>
      <c r="F12" s="5" t="s">
        <v>71</v>
      </c>
      <c r="G12" s="6">
        <v>4922636.47</v>
      </c>
      <c r="H12" s="5" t="s">
        <v>20</v>
      </c>
      <c r="I12" s="5" t="s">
        <v>21</v>
      </c>
      <c r="J12" s="5">
        <v>46</v>
      </c>
      <c r="K12" s="5">
        <v>60</v>
      </c>
      <c r="L12" s="5">
        <v>60</v>
      </c>
      <c r="M12" s="5">
        <v>0</v>
      </c>
      <c r="N12" s="5">
        <v>0</v>
      </c>
    </row>
    <row r="13" spans="1:14" s="2" customFormat="1" ht="24" customHeight="1" thickBot="1" x14ac:dyDescent="0.25">
      <c r="A13" s="5"/>
      <c r="B13" s="5"/>
      <c r="C13" s="5"/>
      <c r="D13" s="5"/>
      <c r="E13" s="5"/>
      <c r="F13" s="5"/>
      <c r="G13" s="5"/>
      <c r="H13" s="5" t="s">
        <v>22</v>
      </c>
      <c r="I13" s="5" t="s">
        <v>21</v>
      </c>
      <c r="J13" s="5">
        <v>0</v>
      </c>
      <c r="K13" s="5">
        <v>10</v>
      </c>
      <c r="L13" s="5">
        <v>10</v>
      </c>
      <c r="M13" s="5">
        <v>0</v>
      </c>
      <c r="N13" s="5">
        <v>0</v>
      </c>
    </row>
    <row r="14" spans="1:14" s="2" customFormat="1" ht="24" customHeight="1" thickBot="1" x14ac:dyDescent="0.25">
      <c r="A14" s="5" t="s">
        <v>91</v>
      </c>
      <c r="B14" s="5" t="s">
        <v>92</v>
      </c>
      <c r="C14" s="5" t="s">
        <v>93</v>
      </c>
      <c r="D14" s="5" t="s">
        <v>92</v>
      </c>
      <c r="E14" s="5" t="s">
        <v>94</v>
      </c>
      <c r="F14" s="5" t="s">
        <v>95</v>
      </c>
      <c r="G14" s="6">
        <v>7091956.0800000001</v>
      </c>
      <c r="H14" s="5" t="s">
        <v>20</v>
      </c>
      <c r="I14" s="5" t="s">
        <v>21</v>
      </c>
      <c r="J14" s="5">
        <v>94</v>
      </c>
      <c r="K14" s="5">
        <v>94</v>
      </c>
      <c r="L14" s="5">
        <v>94</v>
      </c>
      <c r="M14" s="5">
        <v>0</v>
      </c>
      <c r="N14" s="5">
        <v>0</v>
      </c>
    </row>
    <row r="15" spans="1:14" s="2" customFormat="1" ht="24" customHeight="1" thickBot="1" x14ac:dyDescent="0.25">
      <c r="A15" s="5"/>
      <c r="B15" s="5"/>
      <c r="C15" s="5"/>
      <c r="D15" s="5"/>
      <c r="E15" s="5"/>
      <c r="F15" s="5"/>
      <c r="G15" s="5"/>
      <c r="H15" s="5" t="s">
        <v>22</v>
      </c>
      <c r="I15" s="5" t="s">
        <v>21</v>
      </c>
      <c r="J15" s="5">
        <v>0</v>
      </c>
      <c r="K15" s="5">
        <v>7</v>
      </c>
      <c r="L15" s="5">
        <v>7</v>
      </c>
      <c r="M15" s="5">
        <v>0</v>
      </c>
      <c r="N15" s="5">
        <v>0</v>
      </c>
    </row>
    <row r="16" spans="1:14" s="2" customFormat="1" ht="24" customHeight="1" thickBot="1" x14ac:dyDescent="0.25">
      <c r="A16" s="5" t="s">
        <v>106</v>
      </c>
      <c r="B16" s="5" t="s">
        <v>107</v>
      </c>
      <c r="C16" s="5" t="s">
        <v>108</v>
      </c>
      <c r="D16" s="5" t="s">
        <v>107</v>
      </c>
      <c r="E16" s="5" t="s">
        <v>109</v>
      </c>
      <c r="F16" s="5" t="s">
        <v>110</v>
      </c>
      <c r="G16" s="6">
        <v>8408425.6699999999</v>
      </c>
      <c r="H16" s="5" t="s">
        <v>20</v>
      </c>
      <c r="I16" s="5" t="s">
        <v>21</v>
      </c>
      <c r="J16" s="5">
        <v>90</v>
      </c>
      <c r="K16" s="5">
        <v>111</v>
      </c>
      <c r="L16" s="5">
        <v>111</v>
      </c>
      <c r="M16" s="5">
        <v>0</v>
      </c>
      <c r="N16" s="5">
        <v>0</v>
      </c>
    </row>
    <row r="17" spans="1:14" s="2" customFormat="1" ht="24" customHeight="1" thickBot="1" x14ac:dyDescent="0.25">
      <c r="A17" s="5"/>
      <c r="B17" s="5"/>
      <c r="C17" s="5"/>
      <c r="D17" s="5"/>
      <c r="E17" s="5"/>
      <c r="F17" s="5"/>
      <c r="G17" s="5"/>
      <c r="H17" s="5" t="s">
        <v>22</v>
      </c>
      <c r="I17" s="5" t="s">
        <v>21</v>
      </c>
      <c r="J17" s="5">
        <v>0</v>
      </c>
      <c r="K17" s="5">
        <v>9</v>
      </c>
      <c r="L17" s="5">
        <v>9</v>
      </c>
      <c r="M17" s="5">
        <v>0</v>
      </c>
      <c r="N17" s="5">
        <v>0</v>
      </c>
    </row>
    <row r="18" spans="1:14" s="2" customFormat="1" ht="24" customHeight="1" thickBot="1" x14ac:dyDescent="0.25">
      <c r="A18" s="5" t="s">
        <v>119</v>
      </c>
      <c r="B18" s="5" t="s">
        <v>120</v>
      </c>
      <c r="C18" s="5" t="s">
        <v>121</v>
      </c>
      <c r="D18" s="5" t="s">
        <v>120</v>
      </c>
      <c r="E18" s="5" t="s">
        <v>122</v>
      </c>
      <c r="F18" s="5" t="s">
        <v>123</v>
      </c>
      <c r="G18" s="6">
        <v>8503431.6099999994</v>
      </c>
      <c r="H18" s="5" t="s">
        <v>20</v>
      </c>
      <c r="I18" s="5" t="s">
        <v>21</v>
      </c>
      <c r="J18" s="5">
        <v>120</v>
      </c>
      <c r="K18" s="5">
        <v>150</v>
      </c>
      <c r="L18" s="5">
        <v>0</v>
      </c>
      <c r="M18" s="5">
        <v>120</v>
      </c>
      <c r="N18" s="5">
        <v>0</v>
      </c>
    </row>
    <row r="19" spans="1:14" s="2" customFormat="1" ht="24" customHeight="1" thickBot="1" x14ac:dyDescent="0.25">
      <c r="A19" s="5"/>
      <c r="B19" s="5"/>
      <c r="C19" s="5"/>
      <c r="D19" s="5"/>
      <c r="E19" s="5"/>
      <c r="F19" s="5"/>
      <c r="G19" s="5"/>
      <c r="H19" s="5" t="s">
        <v>22</v>
      </c>
      <c r="I19" s="5" t="s">
        <v>21</v>
      </c>
      <c r="J19" s="5">
        <v>0</v>
      </c>
      <c r="K19" s="5">
        <v>5</v>
      </c>
      <c r="L19" s="5">
        <v>0</v>
      </c>
      <c r="M19" s="5">
        <v>0</v>
      </c>
      <c r="N19" s="5">
        <v>5</v>
      </c>
    </row>
    <row r="20" spans="1:14" s="2" customFormat="1" ht="24" customHeight="1" thickBot="1" x14ac:dyDescent="0.25">
      <c r="A20" s="5" t="s">
        <v>132</v>
      </c>
      <c r="B20" s="5" t="s">
        <v>133</v>
      </c>
      <c r="C20" s="5" t="s">
        <v>134</v>
      </c>
      <c r="D20" s="5" t="s">
        <v>133</v>
      </c>
      <c r="E20" s="5" t="s">
        <v>135</v>
      </c>
      <c r="F20" s="5" t="s">
        <v>136</v>
      </c>
      <c r="G20" s="6">
        <v>7853949.8600000003</v>
      </c>
      <c r="H20" s="5" t="s">
        <v>20</v>
      </c>
      <c r="I20" s="5" t="s">
        <v>21</v>
      </c>
      <c r="J20" s="5">
        <v>104</v>
      </c>
      <c r="K20" s="5">
        <v>104</v>
      </c>
      <c r="L20" s="5">
        <v>104</v>
      </c>
      <c r="M20" s="5">
        <v>0</v>
      </c>
      <c r="N20" s="5">
        <v>0</v>
      </c>
    </row>
    <row r="21" spans="1:14" s="2" customFormat="1" ht="24" customHeight="1" thickBot="1" x14ac:dyDescent="0.25">
      <c r="A21" s="5"/>
      <c r="B21" s="5"/>
      <c r="C21" s="5"/>
      <c r="D21" s="5"/>
      <c r="E21" s="5"/>
      <c r="F21" s="5"/>
      <c r="G21" s="5"/>
      <c r="H21" s="5" t="s">
        <v>22</v>
      </c>
      <c r="I21" s="5" t="s">
        <v>21</v>
      </c>
      <c r="J21" s="5">
        <v>0</v>
      </c>
      <c r="K21" s="5">
        <v>3</v>
      </c>
      <c r="L21" s="5">
        <v>3</v>
      </c>
      <c r="M21" s="5">
        <v>0</v>
      </c>
      <c r="N21" s="5">
        <v>0</v>
      </c>
    </row>
    <row r="22" spans="1:14" s="2" customFormat="1" ht="24" customHeight="1" thickBot="1" x14ac:dyDescent="0.25">
      <c r="A22" s="5"/>
      <c r="B22" s="5"/>
      <c r="C22" s="5"/>
      <c r="D22" s="5"/>
      <c r="E22" s="5"/>
      <c r="F22" s="5"/>
      <c r="G22" s="5"/>
      <c r="H22" s="5" t="s">
        <v>23</v>
      </c>
      <c r="I22" s="5" t="s">
        <v>21</v>
      </c>
      <c r="J22" s="5">
        <v>0</v>
      </c>
      <c r="K22" s="5">
        <v>15</v>
      </c>
      <c r="L22" s="5">
        <v>15</v>
      </c>
      <c r="M22" s="5">
        <v>0</v>
      </c>
      <c r="N22" s="5">
        <v>0</v>
      </c>
    </row>
    <row r="23" spans="1:14" s="2" customFormat="1" ht="24" customHeight="1" thickBot="1" x14ac:dyDescent="0.25">
      <c r="A23" s="4" t="s">
        <v>141</v>
      </c>
    </row>
    <row r="24" spans="1:14" s="2" customFormat="1" ht="24" customHeight="1" thickBot="1" x14ac:dyDescent="0.25">
      <c r="A24" s="5" t="s">
        <v>147</v>
      </c>
      <c r="B24" s="5" t="s">
        <v>148</v>
      </c>
      <c r="C24" s="5" t="s">
        <v>162</v>
      </c>
      <c r="D24" s="5" t="s">
        <v>148</v>
      </c>
      <c r="E24" s="5" t="s">
        <v>163</v>
      </c>
      <c r="F24" s="5" t="s">
        <v>164</v>
      </c>
      <c r="G24" s="6">
        <v>486983.95</v>
      </c>
      <c r="H24" s="5" t="s">
        <v>23</v>
      </c>
      <c r="I24" s="5" t="s">
        <v>21</v>
      </c>
      <c r="J24" s="5">
        <v>0</v>
      </c>
      <c r="K24" s="5">
        <v>15</v>
      </c>
      <c r="L24" s="5">
        <v>0</v>
      </c>
      <c r="M24" s="5">
        <v>0</v>
      </c>
      <c r="N24" s="5">
        <v>15</v>
      </c>
    </row>
    <row r="25" spans="1:14" s="2" customFormat="1" ht="24" customHeight="1" thickBot="1" x14ac:dyDescent="0.25">
      <c r="A25" s="5"/>
      <c r="B25" s="5"/>
      <c r="C25" s="5"/>
      <c r="D25" s="5"/>
      <c r="E25" s="5"/>
      <c r="F25" s="5"/>
      <c r="G25" s="5"/>
      <c r="H25" s="5" t="s">
        <v>44</v>
      </c>
      <c r="I25" s="5" t="s">
        <v>45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</row>
    <row r="26" spans="1:14" s="2" customFormat="1" ht="24" customHeight="1" thickBot="1" x14ac:dyDescent="0.25">
      <c r="A26" s="5" t="s">
        <v>177</v>
      </c>
      <c r="B26" s="5" t="s">
        <v>178</v>
      </c>
      <c r="C26" s="5" t="s">
        <v>179</v>
      </c>
      <c r="D26" s="5" t="s">
        <v>178</v>
      </c>
      <c r="E26" s="5" t="s">
        <v>180</v>
      </c>
      <c r="F26" s="5" t="s">
        <v>181</v>
      </c>
      <c r="G26" s="6">
        <v>523295.97</v>
      </c>
      <c r="H26" s="5" t="s">
        <v>20</v>
      </c>
      <c r="I26" s="5" t="s">
        <v>21</v>
      </c>
      <c r="J26" s="5">
        <v>0</v>
      </c>
      <c r="K26" s="5">
        <v>14</v>
      </c>
      <c r="L26" s="5">
        <v>0</v>
      </c>
      <c r="M26" s="5">
        <v>14</v>
      </c>
      <c r="N26" s="5">
        <v>0</v>
      </c>
    </row>
    <row r="27" spans="1:14" s="2" customFormat="1" ht="24" customHeight="1" thickBot="1" x14ac:dyDescent="0.25">
      <c r="A27" s="5"/>
      <c r="B27" s="5"/>
      <c r="C27" s="5"/>
      <c r="D27" s="5"/>
      <c r="E27" s="5"/>
      <c r="F27" s="5"/>
      <c r="G27" s="5"/>
      <c r="H27" s="5" t="s">
        <v>22</v>
      </c>
      <c r="I27" s="5" t="s">
        <v>21</v>
      </c>
      <c r="J27" s="5">
        <v>0</v>
      </c>
      <c r="K27" s="5">
        <v>3</v>
      </c>
      <c r="L27" s="5">
        <v>0</v>
      </c>
      <c r="M27" s="5">
        <v>3</v>
      </c>
      <c r="N27" s="5">
        <v>0</v>
      </c>
    </row>
    <row r="28" spans="1:14" s="2" customFormat="1" ht="24" customHeight="1" thickBot="1" x14ac:dyDescent="0.25">
      <c r="A28" s="5"/>
      <c r="B28" s="5"/>
      <c r="C28" s="5"/>
      <c r="D28" s="5"/>
      <c r="E28" s="5"/>
      <c r="F28" s="5"/>
      <c r="G28" s="5"/>
      <c r="H28" s="5" t="s">
        <v>23</v>
      </c>
      <c r="I28" s="5" t="s">
        <v>21</v>
      </c>
      <c r="J28" s="5">
        <v>0</v>
      </c>
      <c r="K28" s="5">
        <v>10</v>
      </c>
      <c r="L28" s="5">
        <v>0</v>
      </c>
      <c r="M28" s="5">
        <v>10</v>
      </c>
      <c r="N28" s="5">
        <v>0</v>
      </c>
    </row>
    <row r="29" spans="1:14" s="2" customFormat="1" ht="24" customHeight="1" thickBot="1" x14ac:dyDescent="0.25">
      <c r="A29" s="5" t="s">
        <v>187</v>
      </c>
      <c r="B29" s="5" t="s">
        <v>188</v>
      </c>
      <c r="C29" s="5" t="s">
        <v>189</v>
      </c>
      <c r="D29" s="5" t="s">
        <v>188</v>
      </c>
      <c r="E29" s="5" t="s">
        <v>190</v>
      </c>
      <c r="F29" s="5" t="s">
        <v>191</v>
      </c>
      <c r="G29" s="6">
        <v>13038297.060000001</v>
      </c>
      <c r="H29" s="5" t="s">
        <v>20</v>
      </c>
      <c r="I29" s="5" t="s">
        <v>21</v>
      </c>
      <c r="J29" s="5">
        <v>181</v>
      </c>
      <c r="K29" s="5">
        <v>181</v>
      </c>
      <c r="L29" s="5">
        <v>181</v>
      </c>
      <c r="M29" s="5">
        <v>0</v>
      </c>
      <c r="N29" s="5">
        <v>0</v>
      </c>
    </row>
    <row r="30" spans="1:14" s="2" customFormat="1" ht="24" customHeight="1" thickBot="1" x14ac:dyDescent="0.25">
      <c r="A30" s="5"/>
      <c r="B30" s="5"/>
      <c r="C30" s="5"/>
      <c r="D30" s="5"/>
      <c r="E30" s="5"/>
      <c r="F30" s="5"/>
      <c r="G30" s="5"/>
      <c r="H30" s="5" t="s">
        <v>22</v>
      </c>
      <c r="I30" s="5" t="s">
        <v>21</v>
      </c>
      <c r="J30" s="5">
        <v>0</v>
      </c>
      <c r="K30" s="5">
        <v>10</v>
      </c>
      <c r="L30" s="5">
        <v>10</v>
      </c>
      <c r="M30" s="5">
        <v>0</v>
      </c>
      <c r="N30" s="5">
        <v>0</v>
      </c>
    </row>
    <row r="31" spans="1:14" s="2" customFormat="1" ht="24" customHeight="1" thickBot="1" x14ac:dyDescent="0.25">
      <c r="A31" s="5"/>
      <c r="B31" s="5"/>
      <c r="C31" s="5"/>
      <c r="D31" s="5"/>
      <c r="E31" s="5"/>
      <c r="F31" s="5"/>
      <c r="G31" s="5"/>
      <c r="H31" s="5" t="s">
        <v>23</v>
      </c>
      <c r="I31" s="5" t="s">
        <v>21</v>
      </c>
      <c r="J31" s="5">
        <v>0</v>
      </c>
      <c r="K31" s="5">
        <v>7</v>
      </c>
      <c r="L31" s="5">
        <v>7</v>
      </c>
      <c r="M31" s="5">
        <v>0</v>
      </c>
      <c r="N31" s="5">
        <v>0</v>
      </c>
    </row>
    <row r="32" spans="1:14" s="2" customFormat="1" ht="24" customHeight="1" thickBot="1" x14ac:dyDescent="0.25">
      <c r="A32" s="5" t="s">
        <v>192</v>
      </c>
      <c r="B32" s="5" t="s">
        <v>193</v>
      </c>
      <c r="C32" s="5" t="s">
        <v>194</v>
      </c>
      <c r="D32" s="5" t="s">
        <v>193</v>
      </c>
      <c r="E32" s="5" t="s">
        <v>195</v>
      </c>
      <c r="F32" s="5" t="s">
        <v>196</v>
      </c>
      <c r="G32" s="6">
        <v>4226847.8499999996</v>
      </c>
      <c r="H32" s="5" t="s">
        <v>20</v>
      </c>
      <c r="I32" s="5" t="s">
        <v>21</v>
      </c>
      <c r="J32" s="5">
        <v>66</v>
      </c>
      <c r="K32" s="5">
        <v>96</v>
      </c>
      <c r="L32" s="5">
        <v>0</v>
      </c>
      <c r="M32" s="5">
        <v>64</v>
      </c>
      <c r="N32" s="5">
        <v>0</v>
      </c>
    </row>
    <row r="33" spans="1:14" s="2" customFormat="1" ht="24" customHeight="1" thickBot="1" x14ac:dyDescent="0.25">
      <c r="A33" s="5"/>
      <c r="B33" s="5"/>
      <c r="C33" s="5"/>
      <c r="D33" s="5"/>
      <c r="E33" s="5"/>
      <c r="F33" s="5"/>
      <c r="G33" s="5"/>
      <c r="H33" s="5" t="s">
        <v>22</v>
      </c>
      <c r="I33" s="5" t="s">
        <v>21</v>
      </c>
      <c r="J33" s="5">
        <v>0</v>
      </c>
      <c r="K33" s="5">
        <v>3</v>
      </c>
      <c r="L33" s="5">
        <v>0</v>
      </c>
      <c r="M33" s="5">
        <v>3</v>
      </c>
      <c r="N33" s="5">
        <v>0</v>
      </c>
    </row>
    <row r="34" spans="1:14" s="2" customFormat="1" ht="24" customHeight="1" thickBot="1" x14ac:dyDescent="0.25">
      <c r="A34" s="5" t="s">
        <v>202</v>
      </c>
      <c r="B34" s="5" t="s">
        <v>193</v>
      </c>
      <c r="C34" s="5" t="s">
        <v>203</v>
      </c>
      <c r="D34" s="5" t="s">
        <v>193</v>
      </c>
      <c r="E34" s="5" t="s">
        <v>204</v>
      </c>
      <c r="F34" s="5" t="s">
        <v>205</v>
      </c>
      <c r="G34" s="6">
        <v>7918893.5899999999</v>
      </c>
      <c r="H34" s="5" t="s">
        <v>20</v>
      </c>
      <c r="I34" s="5" t="s">
        <v>21</v>
      </c>
      <c r="J34" s="5">
        <v>106</v>
      </c>
      <c r="K34" s="5">
        <v>106</v>
      </c>
      <c r="L34" s="5">
        <v>106</v>
      </c>
      <c r="M34" s="5">
        <v>0</v>
      </c>
      <c r="N34" s="5">
        <v>0</v>
      </c>
    </row>
    <row r="35" spans="1:14" s="2" customFormat="1" ht="24" customHeight="1" thickBot="1" x14ac:dyDescent="0.25">
      <c r="A35" s="5"/>
      <c r="B35" s="5"/>
      <c r="C35" s="5"/>
      <c r="D35" s="5"/>
      <c r="E35" s="5"/>
      <c r="F35" s="5"/>
      <c r="G35" s="5"/>
      <c r="H35" s="5" t="s">
        <v>22</v>
      </c>
      <c r="I35" s="5" t="s">
        <v>21</v>
      </c>
      <c r="J35" s="5">
        <v>0</v>
      </c>
      <c r="K35" s="5">
        <v>4</v>
      </c>
      <c r="L35" s="5">
        <v>4</v>
      </c>
      <c r="M35" s="5">
        <v>0</v>
      </c>
      <c r="N35" s="5">
        <v>0</v>
      </c>
    </row>
    <row r="36" spans="1:14" s="2" customFormat="1" ht="24" customHeight="1" thickBot="1" x14ac:dyDescent="0.25">
      <c r="A36" s="5"/>
      <c r="B36" s="5"/>
      <c r="C36" s="5"/>
      <c r="D36" s="5"/>
      <c r="E36" s="5"/>
      <c r="F36" s="5"/>
      <c r="G36" s="5"/>
      <c r="H36" s="5" t="s">
        <v>23</v>
      </c>
      <c r="I36" s="5" t="s">
        <v>21</v>
      </c>
      <c r="J36" s="5">
        <v>0</v>
      </c>
      <c r="K36" s="5">
        <v>9</v>
      </c>
      <c r="L36" s="5">
        <v>9</v>
      </c>
      <c r="M36" s="5">
        <v>0</v>
      </c>
      <c r="N36" s="5">
        <v>0</v>
      </c>
    </row>
    <row r="37" spans="1:14" s="2" customFormat="1" ht="24" customHeight="1" thickBot="1" x14ac:dyDescent="0.25">
      <c r="A37" s="5" t="s">
        <v>206</v>
      </c>
      <c r="B37" s="5" t="s">
        <v>207</v>
      </c>
      <c r="C37" s="5" t="s">
        <v>208</v>
      </c>
      <c r="D37" s="5" t="s">
        <v>207</v>
      </c>
      <c r="E37" s="5" t="s">
        <v>209</v>
      </c>
      <c r="F37" s="5" t="s">
        <v>210</v>
      </c>
      <c r="G37" s="6">
        <v>6513915.1600000001</v>
      </c>
      <c r="H37" s="5" t="s">
        <v>20</v>
      </c>
      <c r="I37" s="5" t="s">
        <v>21</v>
      </c>
      <c r="J37" s="5">
        <v>103</v>
      </c>
      <c r="K37" s="5">
        <v>103</v>
      </c>
      <c r="L37" s="5">
        <v>0</v>
      </c>
      <c r="M37" s="5">
        <v>76</v>
      </c>
      <c r="N37" s="5">
        <v>0</v>
      </c>
    </row>
    <row r="38" spans="1:14" s="2" customFormat="1" ht="24" customHeight="1" thickBot="1" x14ac:dyDescent="0.25">
      <c r="A38" s="5"/>
      <c r="B38" s="5"/>
      <c r="C38" s="5"/>
      <c r="D38" s="5"/>
      <c r="E38" s="5"/>
      <c r="F38" s="5"/>
      <c r="G38" s="5"/>
      <c r="H38" s="5" t="s">
        <v>22</v>
      </c>
      <c r="I38" s="5" t="s">
        <v>21</v>
      </c>
      <c r="J38" s="5">
        <v>4</v>
      </c>
      <c r="K38" s="5">
        <v>8</v>
      </c>
      <c r="L38" s="5">
        <v>0</v>
      </c>
      <c r="M38" s="5">
        <v>8</v>
      </c>
      <c r="N38" s="5">
        <v>0</v>
      </c>
    </row>
    <row r="39" spans="1:14" s="2" customFormat="1" ht="24" customHeight="1" thickBot="1" x14ac:dyDescent="0.25">
      <c r="A39" s="5"/>
      <c r="B39" s="5"/>
      <c r="C39" s="5"/>
      <c r="D39" s="5"/>
      <c r="E39" s="5"/>
      <c r="F39" s="5"/>
      <c r="G39" s="5"/>
      <c r="H39" s="5" t="s">
        <v>44</v>
      </c>
      <c r="I39" s="5" t="s">
        <v>45</v>
      </c>
      <c r="J39" s="5">
        <v>1</v>
      </c>
      <c r="K39" s="5">
        <v>1</v>
      </c>
      <c r="L39" s="5">
        <v>0</v>
      </c>
      <c r="M39" s="5">
        <v>0</v>
      </c>
      <c r="N39" s="5">
        <v>1</v>
      </c>
    </row>
    <row r="40" spans="1:14" s="2" customFormat="1" ht="24" customHeight="1" thickBot="1" x14ac:dyDescent="0.25">
      <c r="A40" s="5" t="s">
        <v>249</v>
      </c>
      <c r="B40" s="5" t="s">
        <v>250</v>
      </c>
      <c r="C40" s="5" t="s">
        <v>251</v>
      </c>
      <c r="D40" s="5" t="s">
        <v>252</v>
      </c>
      <c r="E40" s="5" t="s">
        <v>253</v>
      </c>
      <c r="F40" s="5" t="s">
        <v>254</v>
      </c>
      <c r="G40" s="6">
        <v>7680773.4000000004</v>
      </c>
      <c r="H40" s="5" t="s">
        <v>20</v>
      </c>
      <c r="I40" s="5" t="s">
        <v>21</v>
      </c>
      <c r="J40" s="5">
        <v>60</v>
      </c>
      <c r="K40" s="5">
        <v>90</v>
      </c>
      <c r="L40" s="5">
        <v>90</v>
      </c>
      <c r="M40" s="5">
        <v>0</v>
      </c>
      <c r="N40" s="5">
        <v>0</v>
      </c>
    </row>
    <row r="41" spans="1:14" s="2" customFormat="1" ht="24" customHeight="1" thickBot="1" x14ac:dyDescent="0.25">
      <c r="A41" s="5"/>
      <c r="B41" s="5"/>
      <c r="C41" s="5"/>
      <c r="D41" s="5"/>
      <c r="E41" s="5"/>
      <c r="F41" s="5"/>
      <c r="G41" s="5"/>
      <c r="H41" s="5" t="s">
        <v>22</v>
      </c>
      <c r="I41" s="5" t="s">
        <v>21</v>
      </c>
      <c r="J41" s="5">
        <v>0</v>
      </c>
      <c r="K41" s="5">
        <v>10</v>
      </c>
      <c r="L41" s="5">
        <v>10</v>
      </c>
      <c r="M41" s="5">
        <v>0</v>
      </c>
      <c r="N41" s="5">
        <v>0</v>
      </c>
    </row>
    <row r="42" spans="1:14" s="2" customFormat="1" ht="24" customHeight="1" thickBot="1" x14ac:dyDescent="0.25">
      <c r="A42" s="5"/>
      <c r="B42" s="5"/>
      <c r="C42" s="5"/>
      <c r="D42" s="5"/>
      <c r="E42" s="5"/>
      <c r="F42" s="5"/>
      <c r="G42" s="5"/>
      <c r="H42" s="5" t="s">
        <v>23</v>
      </c>
      <c r="I42" s="5" t="s">
        <v>21</v>
      </c>
      <c r="J42" s="5">
        <v>0</v>
      </c>
      <c r="K42" s="5">
        <v>15</v>
      </c>
      <c r="L42" s="5">
        <v>15</v>
      </c>
      <c r="M42" s="5">
        <v>0</v>
      </c>
      <c r="N42" s="5">
        <v>0</v>
      </c>
    </row>
    <row r="43" spans="1:14" s="2" customFormat="1" ht="24" customHeight="1" thickBot="1" x14ac:dyDescent="0.25">
      <c r="A43" s="4" t="s">
        <v>261</v>
      </c>
    </row>
    <row r="44" spans="1:14" s="2" customFormat="1" ht="24" customHeight="1" thickBot="1" x14ac:dyDescent="0.25">
      <c r="A44" s="5" t="s">
        <v>262</v>
      </c>
      <c r="B44" s="5" t="s">
        <v>263</v>
      </c>
      <c r="C44" s="5" t="s">
        <v>264</v>
      </c>
      <c r="D44" s="5" t="s">
        <v>265</v>
      </c>
      <c r="E44" s="5" t="s">
        <v>266</v>
      </c>
      <c r="F44" s="5" t="s">
        <v>267</v>
      </c>
      <c r="G44" s="6">
        <v>5988747.5300000003</v>
      </c>
      <c r="H44" s="5" t="s">
        <v>20</v>
      </c>
      <c r="I44" s="5" t="s">
        <v>21</v>
      </c>
      <c r="J44" s="5">
        <v>40</v>
      </c>
      <c r="K44" s="5">
        <v>109</v>
      </c>
      <c r="L44" s="5">
        <v>0</v>
      </c>
      <c r="M44" s="5">
        <v>69</v>
      </c>
      <c r="N44" s="5">
        <v>40</v>
      </c>
    </row>
    <row r="45" spans="1:14" s="2" customFormat="1" ht="24" customHeight="1" thickBot="1" x14ac:dyDescent="0.25">
      <c r="A45" s="5"/>
      <c r="B45" s="5"/>
      <c r="C45" s="5"/>
      <c r="D45" s="5"/>
      <c r="E45" s="5"/>
      <c r="F45" s="5"/>
      <c r="G45" s="5"/>
      <c r="H45" s="5" t="s">
        <v>22</v>
      </c>
      <c r="I45" s="5" t="s">
        <v>21</v>
      </c>
      <c r="J45" s="5">
        <v>0</v>
      </c>
      <c r="K45" s="5">
        <v>1</v>
      </c>
      <c r="L45" s="5">
        <v>0</v>
      </c>
      <c r="M45" s="5">
        <v>1</v>
      </c>
      <c r="N45" s="5">
        <v>0</v>
      </c>
    </row>
    <row r="46" spans="1:14" s="2" customFormat="1" ht="24" customHeight="1" thickBot="1" x14ac:dyDescent="0.25">
      <c r="A46" s="5" t="s">
        <v>290</v>
      </c>
      <c r="B46" s="5" t="s">
        <v>286</v>
      </c>
      <c r="C46" s="5" t="s">
        <v>291</v>
      </c>
      <c r="D46" s="5" t="s">
        <v>292</v>
      </c>
      <c r="E46" s="5" t="s">
        <v>293</v>
      </c>
      <c r="F46" s="5" t="s">
        <v>294</v>
      </c>
      <c r="G46" s="6">
        <v>2637516.48</v>
      </c>
      <c r="H46" s="5" t="s">
        <v>20</v>
      </c>
      <c r="I46" s="5" t="s">
        <v>21</v>
      </c>
      <c r="J46" s="5">
        <v>32</v>
      </c>
      <c r="K46" s="5">
        <v>32</v>
      </c>
      <c r="L46" s="5">
        <v>0</v>
      </c>
      <c r="M46" s="5">
        <v>22</v>
      </c>
      <c r="N46" s="5">
        <v>10</v>
      </c>
    </row>
    <row r="47" spans="1:14" s="2" customFormat="1" ht="24" customHeight="1" thickBot="1" x14ac:dyDescent="0.25">
      <c r="A47" s="5"/>
      <c r="B47" s="5"/>
      <c r="C47" s="5"/>
      <c r="D47" s="5"/>
      <c r="E47" s="5"/>
      <c r="F47" s="5"/>
      <c r="G47" s="5"/>
      <c r="H47" s="5" t="s">
        <v>22</v>
      </c>
      <c r="I47" s="5" t="s">
        <v>21</v>
      </c>
      <c r="J47" s="5">
        <v>0</v>
      </c>
      <c r="K47" s="5">
        <v>6</v>
      </c>
      <c r="L47" s="5">
        <v>0</v>
      </c>
      <c r="M47" s="5">
        <v>6</v>
      </c>
      <c r="N47" s="5">
        <v>0</v>
      </c>
    </row>
    <row r="48" spans="1:14" s="2" customFormat="1" ht="24" customHeight="1" thickBot="1" x14ac:dyDescent="0.25">
      <c r="A48" s="5" t="s">
        <v>309</v>
      </c>
      <c r="B48" s="5" t="s">
        <v>310</v>
      </c>
      <c r="C48" s="5" t="s">
        <v>311</v>
      </c>
      <c r="D48" s="5" t="s">
        <v>312</v>
      </c>
      <c r="E48" s="5" t="s">
        <v>313</v>
      </c>
      <c r="F48" s="5" t="s">
        <v>314</v>
      </c>
      <c r="G48" s="6">
        <v>6722365.8499999996</v>
      </c>
      <c r="H48" s="5" t="s">
        <v>20</v>
      </c>
      <c r="I48" s="5" t="s">
        <v>21</v>
      </c>
      <c r="J48" s="5">
        <v>79</v>
      </c>
      <c r="K48" s="5">
        <v>93</v>
      </c>
      <c r="L48" s="5">
        <v>93</v>
      </c>
      <c r="M48" s="5">
        <v>0</v>
      </c>
      <c r="N48" s="5">
        <v>0</v>
      </c>
    </row>
    <row r="49" spans="1:14" s="2" customFormat="1" ht="24" customHeight="1" thickBot="1" x14ac:dyDescent="0.25">
      <c r="A49" s="5"/>
      <c r="B49" s="5"/>
      <c r="C49" s="5"/>
      <c r="D49" s="5"/>
      <c r="E49" s="5"/>
      <c r="F49" s="5"/>
      <c r="G49" s="5"/>
      <c r="H49" s="5" t="s">
        <v>22</v>
      </c>
      <c r="I49" s="5" t="s">
        <v>21</v>
      </c>
      <c r="J49" s="5">
        <v>3</v>
      </c>
      <c r="K49" s="5">
        <v>3</v>
      </c>
      <c r="L49" s="5">
        <v>3</v>
      </c>
      <c r="M49" s="5">
        <v>0</v>
      </c>
      <c r="N49" s="5">
        <v>0</v>
      </c>
    </row>
    <row r="50" spans="1:14" s="2" customFormat="1" ht="24" customHeight="1" thickBot="1" x14ac:dyDescent="0.25">
      <c r="A50" s="5" t="s">
        <v>315</v>
      </c>
      <c r="B50" s="5" t="s">
        <v>316</v>
      </c>
      <c r="C50" s="5" t="s">
        <v>317</v>
      </c>
      <c r="D50" s="5" t="s">
        <v>316</v>
      </c>
      <c r="E50" s="5" t="s">
        <v>318</v>
      </c>
      <c r="F50" s="5" t="s">
        <v>319</v>
      </c>
      <c r="G50" s="6">
        <v>6605638.0599999996</v>
      </c>
      <c r="H50" s="5" t="s">
        <v>20</v>
      </c>
      <c r="I50" s="5" t="s">
        <v>21</v>
      </c>
      <c r="J50" s="5">
        <v>60</v>
      </c>
      <c r="K50" s="5">
        <v>90</v>
      </c>
      <c r="L50" s="5">
        <v>90</v>
      </c>
      <c r="M50" s="5">
        <v>0</v>
      </c>
      <c r="N50" s="5">
        <v>0</v>
      </c>
    </row>
    <row r="51" spans="1:14" s="2" customFormat="1" ht="24" customHeight="1" thickBot="1" x14ac:dyDescent="0.25">
      <c r="A51" s="5"/>
      <c r="B51" s="5"/>
      <c r="C51" s="5"/>
      <c r="D51" s="5"/>
      <c r="E51" s="5"/>
      <c r="F51" s="5"/>
      <c r="G51" s="5"/>
      <c r="H51" s="5" t="s">
        <v>22</v>
      </c>
      <c r="I51" s="5" t="s">
        <v>21</v>
      </c>
      <c r="J51" s="5">
        <v>0</v>
      </c>
      <c r="K51" s="5">
        <v>4</v>
      </c>
      <c r="L51" s="5">
        <v>4</v>
      </c>
      <c r="M51" s="5">
        <v>0</v>
      </c>
      <c r="N51" s="5">
        <v>0</v>
      </c>
    </row>
    <row r="52" spans="1:14" s="2" customFormat="1" ht="24" customHeight="1" thickBot="1" x14ac:dyDescent="0.25">
      <c r="A52" s="5" t="s">
        <v>328</v>
      </c>
      <c r="B52" s="5" t="s">
        <v>329</v>
      </c>
      <c r="C52" s="5" t="s">
        <v>330</v>
      </c>
      <c r="D52" s="5" t="s">
        <v>329</v>
      </c>
      <c r="E52" s="5" t="s">
        <v>331</v>
      </c>
      <c r="F52" s="5" t="s">
        <v>332</v>
      </c>
      <c r="G52" s="6">
        <v>11280516.390000001</v>
      </c>
      <c r="H52" s="5" t="s">
        <v>20</v>
      </c>
      <c r="I52" s="5" t="s">
        <v>21</v>
      </c>
      <c r="J52" s="5">
        <v>146</v>
      </c>
      <c r="K52" s="5">
        <v>154</v>
      </c>
      <c r="L52" s="5">
        <v>154</v>
      </c>
      <c r="M52" s="5">
        <v>0</v>
      </c>
      <c r="N52" s="5">
        <v>0</v>
      </c>
    </row>
    <row r="53" spans="1:14" s="2" customFormat="1" ht="24" customHeight="1" thickBot="1" x14ac:dyDescent="0.25">
      <c r="A53" s="5"/>
      <c r="B53" s="5"/>
      <c r="C53" s="5"/>
      <c r="D53" s="5"/>
      <c r="E53" s="5"/>
      <c r="F53" s="5"/>
      <c r="G53" s="5"/>
      <c r="H53" s="5" t="s">
        <v>22</v>
      </c>
      <c r="I53" s="5" t="s">
        <v>21</v>
      </c>
      <c r="J53" s="5">
        <v>0</v>
      </c>
      <c r="K53" s="5">
        <v>5</v>
      </c>
      <c r="L53" s="5">
        <v>5</v>
      </c>
      <c r="M53" s="5">
        <v>0</v>
      </c>
      <c r="N53" s="5">
        <v>0</v>
      </c>
    </row>
    <row r="54" spans="1:14" s="2" customFormat="1" ht="24" customHeight="1" thickBot="1" x14ac:dyDescent="0.25">
      <c r="A54" s="5"/>
      <c r="B54" s="5"/>
      <c r="C54" s="5"/>
      <c r="D54" s="5"/>
      <c r="E54" s="5"/>
      <c r="F54" s="5"/>
      <c r="G54" s="5"/>
      <c r="H54" s="5" t="s">
        <v>23</v>
      </c>
      <c r="I54" s="5" t="s">
        <v>21</v>
      </c>
      <c r="J54" s="5">
        <v>0</v>
      </c>
      <c r="K54" s="5">
        <v>5</v>
      </c>
      <c r="L54" s="5">
        <v>5</v>
      </c>
      <c r="M54" s="5">
        <v>0</v>
      </c>
      <c r="N54" s="5">
        <v>0</v>
      </c>
    </row>
    <row r="55" spans="1:14" s="2" customFormat="1" ht="24" customHeight="1" thickBot="1" x14ac:dyDescent="0.25">
      <c r="A55" s="5" t="s">
        <v>333</v>
      </c>
      <c r="B55" s="5" t="s">
        <v>334</v>
      </c>
      <c r="C55" s="5" t="s">
        <v>335</v>
      </c>
      <c r="D55" s="5" t="s">
        <v>334</v>
      </c>
      <c r="E55" s="5" t="s">
        <v>336</v>
      </c>
      <c r="F55" s="5" t="s">
        <v>337</v>
      </c>
      <c r="G55" s="6">
        <v>9240774.9100000001</v>
      </c>
      <c r="H55" s="5" t="s">
        <v>20</v>
      </c>
      <c r="I55" s="5" t="s">
        <v>21</v>
      </c>
      <c r="J55" s="5">
        <v>120</v>
      </c>
      <c r="K55" s="5">
        <v>120</v>
      </c>
      <c r="L55" s="5">
        <v>120</v>
      </c>
      <c r="M55" s="5">
        <v>0</v>
      </c>
      <c r="N55" s="5">
        <v>0</v>
      </c>
    </row>
    <row r="56" spans="1:14" s="2" customFormat="1" ht="24" customHeight="1" thickBot="1" x14ac:dyDescent="0.25">
      <c r="A56" s="5"/>
      <c r="B56" s="5"/>
      <c r="C56" s="5"/>
      <c r="D56" s="5"/>
      <c r="E56" s="5"/>
      <c r="F56" s="5"/>
      <c r="G56" s="5"/>
      <c r="H56" s="5" t="s">
        <v>22</v>
      </c>
      <c r="I56" s="5" t="s">
        <v>21</v>
      </c>
      <c r="J56" s="5">
        <v>0</v>
      </c>
      <c r="K56" s="5">
        <v>3</v>
      </c>
      <c r="L56" s="5">
        <v>3</v>
      </c>
      <c r="M56" s="5">
        <v>0</v>
      </c>
      <c r="N56" s="5">
        <v>0</v>
      </c>
    </row>
    <row r="57" spans="1:14" s="2" customFormat="1" ht="24" customHeight="1" thickBot="1" x14ac:dyDescent="0.25">
      <c r="A57" s="5"/>
      <c r="B57" s="5"/>
      <c r="C57" s="5"/>
      <c r="D57" s="5"/>
      <c r="E57" s="5"/>
      <c r="F57" s="5"/>
      <c r="G57" s="5"/>
      <c r="H57" s="5" t="s">
        <v>44</v>
      </c>
      <c r="I57" s="5" t="s">
        <v>45</v>
      </c>
      <c r="J57" s="5">
        <v>1</v>
      </c>
      <c r="K57" s="5">
        <v>1</v>
      </c>
      <c r="L57" s="5">
        <v>1</v>
      </c>
      <c r="M57" s="5">
        <v>0</v>
      </c>
      <c r="N57" s="5">
        <v>0</v>
      </c>
    </row>
    <row r="58" spans="1:14" s="2" customFormat="1" ht="24" customHeight="1" thickBot="1" x14ac:dyDescent="0.25">
      <c r="A58" s="5" t="s">
        <v>262</v>
      </c>
      <c r="B58" s="5" t="s">
        <v>263</v>
      </c>
      <c r="C58" s="5" t="s">
        <v>348</v>
      </c>
      <c r="D58" s="5" t="s">
        <v>349</v>
      </c>
      <c r="E58" s="5" t="s">
        <v>350</v>
      </c>
      <c r="F58" s="5" t="s">
        <v>351</v>
      </c>
      <c r="G58" s="6">
        <v>8832312.5299999993</v>
      </c>
      <c r="H58" s="5" t="s">
        <v>20</v>
      </c>
      <c r="I58" s="5" t="s">
        <v>21</v>
      </c>
      <c r="J58" s="5">
        <v>170</v>
      </c>
      <c r="K58" s="5">
        <v>170</v>
      </c>
      <c r="L58" s="5">
        <v>0</v>
      </c>
      <c r="M58" s="5">
        <v>88</v>
      </c>
      <c r="N58" s="5">
        <v>48</v>
      </c>
    </row>
    <row r="59" spans="1:14" s="2" customFormat="1" ht="24" customHeight="1" thickBot="1" x14ac:dyDescent="0.25">
      <c r="A59" s="5"/>
      <c r="B59" s="5"/>
      <c r="C59" s="5"/>
      <c r="D59" s="5"/>
      <c r="E59" s="5"/>
      <c r="F59" s="5"/>
      <c r="G59" s="5"/>
      <c r="H59" s="5" t="s">
        <v>22</v>
      </c>
      <c r="I59" s="5" t="s">
        <v>21</v>
      </c>
      <c r="J59" s="5">
        <v>5</v>
      </c>
      <c r="K59" s="5">
        <v>5</v>
      </c>
      <c r="L59" s="5">
        <v>0</v>
      </c>
      <c r="M59" s="5">
        <v>5</v>
      </c>
      <c r="N59" s="5">
        <v>0</v>
      </c>
    </row>
    <row r="60" spans="1:14" s="2" customFormat="1" ht="24" customHeight="1" thickBot="1" x14ac:dyDescent="0.25">
      <c r="A60" s="5"/>
      <c r="B60" s="5"/>
      <c r="C60" s="5"/>
      <c r="D60" s="5"/>
      <c r="E60" s="5"/>
      <c r="F60" s="5"/>
      <c r="G60" s="5"/>
      <c r="H60" s="5" t="s">
        <v>44</v>
      </c>
      <c r="I60" s="5" t="s">
        <v>45</v>
      </c>
      <c r="J60" s="5">
        <v>0</v>
      </c>
      <c r="K60" s="5">
        <v>1</v>
      </c>
      <c r="L60" s="5">
        <v>0</v>
      </c>
      <c r="M60" s="5">
        <v>0</v>
      </c>
      <c r="N60" s="5">
        <v>1</v>
      </c>
    </row>
    <row r="61" spans="1:14" s="2" customFormat="1" ht="24" customHeight="1" thickBot="1" x14ac:dyDescent="0.25">
      <c r="A61" s="5" t="s">
        <v>357</v>
      </c>
      <c r="B61" s="5" t="s">
        <v>353</v>
      </c>
      <c r="C61" s="5" t="s">
        <v>358</v>
      </c>
      <c r="D61" s="5" t="s">
        <v>353</v>
      </c>
      <c r="E61" s="5" t="s">
        <v>359</v>
      </c>
      <c r="F61" s="5" t="s">
        <v>360</v>
      </c>
      <c r="G61" s="6">
        <v>8353874.6399999997</v>
      </c>
      <c r="H61" s="5" t="s">
        <v>20</v>
      </c>
      <c r="I61" s="5" t="s">
        <v>21</v>
      </c>
      <c r="J61" s="5">
        <v>75</v>
      </c>
      <c r="K61" s="5">
        <v>105</v>
      </c>
      <c r="L61" s="5">
        <v>105</v>
      </c>
      <c r="M61" s="5">
        <v>0</v>
      </c>
      <c r="N61" s="5">
        <v>0</v>
      </c>
    </row>
    <row r="62" spans="1:14" s="2" customFormat="1" ht="24" customHeight="1" thickBot="1" x14ac:dyDescent="0.25">
      <c r="A62" s="5"/>
      <c r="B62" s="5"/>
      <c r="C62" s="5"/>
      <c r="D62" s="5"/>
      <c r="E62" s="5"/>
      <c r="F62" s="5"/>
      <c r="G62" s="5"/>
      <c r="H62" s="5" t="s">
        <v>22</v>
      </c>
      <c r="I62" s="5" t="s">
        <v>21</v>
      </c>
      <c r="J62" s="5">
        <v>6</v>
      </c>
      <c r="K62" s="5">
        <v>10</v>
      </c>
      <c r="L62" s="5">
        <v>10</v>
      </c>
      <c r="M62" s="5">
        <v>0</v>
      </c>
      <c r="N62" s="5">
        <v>0</v>
      </c>
    </row>
    <row r="63" spans="1:14" s="2" customFormat="1" ht="24" customHeight="1" thickBot="1" x14ac:dyDescent="0.25">
      <c r="A63" s="5"/>
      <c r="B63" s="5"/>
      <c r="C63" s="5"/>
      <c r="D63" s="5"/>
      <c r="E63" s="5"/>
      <c r="F63" s="5"/>
      <c r="G63" s="5"/>
      <c r="H63" s="5" t="s">
        <v>23</v>
      </c>
      <c r="I63" s="5" t="s">
        <v>21</v>
      </c>
      <c r="J63" s="5">
        <v>0</v>
      </c>
      <c r="K63" s="5">
        <v>12</v>
      </c>
      <c r="L63" s="5">
        <v>12</v>
      </c>
      <c r="M63" s="5">
        <v>0</v>
      </c>
      <c r="N63" s="5">
        <v>0</v>
      </c>
    </row>
    <row r="64" spans="1:14" s="2" customFormat="1" ht="24" customHeight="1" thickBot="1" x14ac:dyDescent="0.25">
      <c r="A64" s="4" t="s">
        <v>405</v>
      </c>
    </row>
    <row r="65" spans="1:14" s="2" customFormat="1" ht="24" customHeight="1" thickBot="1" x14ac:dyDescent="0.25">
      <c r="A65" s="5" t="s">
        <v>421</v>
      </c>
      <c r="B65" s="5" t="s">
        <v>422</v>
      </c>
      <c r="C65" s="5" t="s">
        <v>423</v>
      </c>
      <c r="D65" s="5" t="s">
        <v>422</v>
      </c>
      <c r="E65" s="5" t="s">
        <v>424</v>
      </c>
      <c r="F65" s="5" t="s">
        <v>425</v>
      </c>
      <c r="G65" s="6">
        <v>10333711.42</v>
      </c>
      <c r="H65" s="5" t="s">
        <v>20</v>
      </c>
      <c r="I65" s="5" t="s">
        <v>21</v>
      </c>
      <c r="J65" s="5">
        <v>187</v>
      </c>
      <c r="K65" s="5">
        <v>187</v>
      </c>
      <c r="L65" s="5">
        <v>127</v>
      </c>
      <c r="M65" s="5">
        <v>0</v>
      </c>
      <c r="N65" s="5">
        <v>0</v>
      </c>
    </row>
    <row r="66" spans="1:14" s="2" customFormat="1" ht="24" customHeight="1" thickBot="1" x14ac:dyDescent="0.25">
      <c r="A66" s="5"/>
      <c r="B66" s="5"/>
      <c r="C66" s="5"/>
      <c r="D66" s="5"/>
      <c r="E66" s="5"/>
      <c r="F66" s="5"/>
      <c r="G66" s="5"/>
      <c r="H66" s="5" t="s">
        <v>22</v>
      </c>
      <c r="I66" s="5" t="s">
        <v>21</v>
      </c>
      <c r="J66" s="5">
        <v>0</v>
      </c>
      <c r="K66" s="5">
        <v>6</v>
      </c>
      <c r="L66" s="5">
        <v>6</v>
      </c>
      <c r="M66" s="5">
        <v>0</v>
      </c>
      <c r="N66" s="5">
        <v>0</v>
      </c>
    </row>
    <row r="67" spans="1:14" s="2" customFormat="1" ht="24" customHeight="1" thickBot="1" x14ac:dyDescent="0.25">
      <c r="A67" s="5"/>
      <c r="B67" s="5"/>
      <c r="C67" s="5"/>
      <c r="D67" s="5"/>
      <c r="E67" s="5"/>
      <c r="F67" s="5"/>
      <c r="G67" s="5"/>
      <c r="H67" s="5" t="s">
        <v>23</v>
      </c>
      <c r="I67" s="5" t="s">
        <v>21</v>
      </c>
      <c r="J67" s="5">
        <v>0</v>
      </c>
      <c r="K67" s="5">
        <v>15</v>
      </c>
      <c r="L67" s="5">
        <v>15</v>
      </c>
      <c r="M67" s="5">
        <v>0</v>
      </c>
      <c r="N67" s="5">
        <v>0</v>
      </c>
    </row>
    <row r="68" spans="1:14" s="2" customFormat="1" ht="24" customHeight="1" thickBot="1" x14ac:dyDescent="0.25">
      <c r="A68" s="5"/>
      <c r="B68" s="5"/>
      <c r="C68" s="5"/>
      <c r="D68" s="5"/>
      <c r="E68" s="5"/>
      <c r="F68" s="5"/>
      <c r="G68" s="5"/>
      <c r="H68" s="5" t="s">
        <v>44</v>
      </c>
      <c r="I68" s="5" t="s">
        <v>45</v>
      </c>
      <c r="J68" s="5">
        <v>0</v>
      </c>
      <c r="K68" s="5">
        <v>1</v>
      </c>
      <c r="L68" s="5">
        <v>1</v>
      </c>
      <c r="M68" s="5">
        <v>0</v>
      </c>
      <c r="N68" s="5">
        <v>0</v>
      </c>
    </row>
    <row r="69" spans="1:14" s="2" customFormat="1" ht="24" customHeight="1" thickBot="1" x14ac:dyDescent="0.25">
      <c r="A69" s="5" t="s">
        <v>447</v>
      </c>
      <c r="B69" s="5" t="s">
        <v>448</v>
      </c>
      <c r="C69" s="5" t="s">
        <v>449</v>
      </c>
      <c r="D69" s="5" t="s">
        <v>448</v>
      </c>
      <c r="E69" s="5" t="s">
        <v>450</v>
      </c>
      <c r="F69" s="5" t="s">
        <v>451</v>
      </c>
      <c r="G69" s="6">
        <v>10720742.710000001</v>
      </c>
      <c r="H69" s="5" t="s">
        <v>20</v>
      </c>
      <c r="I69" s="5" t="s">
        <v>21</v>
      </c>
      <c r="J69" s="5">
        <v>191</v>
      </c>
      <c r="K69" s="5">
        <v>239</v>
      </c>
      <c r="L69" s="5">
        <v>143</v>
      </c>
      <c r="M69" s="5">
        <v>0</v>
      </c>
      <c r="N69" s="5">
        <v>0</v>
      </c>
    </row>
    <row r="70" spans="1:14" s="2" customFormat="1" ht="24" customHeight="1" thickBot="1" x14ac:dyDescent="0.25">
      <c r="A70" s="5"/>
      <c r="B70" s="5"/>
      <c r="C70" s="5"/>
      <c r="D70" s="5"/>
      <c r="E70" s="5"/>
      <c r="F70" s="5"/>
      <c r="G70" s="5"/>
      <c r="H70" s="5" t="s">
        <v>22</v>
      </c>
      <c r="I70" s="5" t="s">
        <v>21</v>
      </c>
      <c r="J70" s="5">
        <v>10</v>
      </c>
      <c r="K70" s="5">
        <v>16</v>
      </c>
      <c r="L70" s="5">
        <v>10</v>
      </c>
      <c r="M70" s="5">
        <v>0</v>
      </c>
      <c r="N70" s="5">
        <v>0</v>
      </c>
    </row>
    <row r="71" spans="1:14" s="2" customFormat="1" ht="24" customHeight="1" thickBot="1" x14ac:dyDescent="0.25">
      <c r="A71" s="5" t="s">
        <v>452</v>
      </c>
      <c r="B71" s="5" t="s">
        <v>453</v>
      </c>
      <c r="C71" s="5" t="s">
        <v>454</v>
      </c>
      <c r="D71" s="5" t="s">
        <v>453</v>
      </c>
      <c r="E71" s="5" t="s">
        <v>455</v>
      </c>
      <c r="F71" s="5" t="s">
        <v>456</v>
      </c>
      <c r="G71" s="6">
        <v>5485223.46</v>
      </c>
      <c r="H71" s="5" t="s">
        <v>20</v>
      </c>
      <c r="I71" s="5" t="s">
        <v>21</v>
      </c>
      <c r="J71" s="5">
        <v>75</v>
      </c>
      <c r="K71" s="5">
        <v>75</v>
      </c>
      <c r="L71" s="5">
        <v>75</v>
      </c>
      <c r="M71" s="5">
        <v>0</v>
      </c>
      <c r="N71" s="5">
        <v>0</v>
      </c>
    </row>
    <row r="72" spans="1:14" s="2" customFormat="1" ht="24" customHeight="1" thickBot="1" x14ac:dyDescent="0.25">
      <c r="A72" s="5"/>
      <c r="B72" s="5"/>
      <c r="C72" s="5"/>
      <c r="D72" s="5"/>
      <c r="E72" s="5"/>
      <c r="F72" s="5"/>
      <c r="G72" s="5"/>
      <c r="H72" s="5" t="s">
        <v>22</v>
      </c>
      <c r="I72" s="5" t="s">
        <v>21</v>
      </c>
      <c r="J72" s="5">
        <v>0</v>
      </c>
      <c r="K72" s="5">
        <v>3</v>
      </c>
      <c r="L72" s="5">
        <v>3</v>
      </c>
      <c r="M72" s="5">
        <v>0</v>
      </c>
      <c r="N72" s="5">
        <v>0</v>
      </c>
    </row>
    <row r="73" spans="1:14" s="2" customFormat="1" ht="24" customHeight="1" thickBot="1" x14ac:dyDescent="0.25">
      <c r="A73" s="5" t="s">
        <v>466</v>
      </c>
      <c r="B73" s="5" t="s">
        <v>467</v>
      </c>
      <c r="C73" s="5" t="s">
        <v>468</v>
      </c>
      <c r="D73" s="5" t="s">
        <v>469</v>
      </c>
      <c r="E73" s="5" t="s">
        <v>470</v>
      </c>
      <c r="F73" s="5" t="s">
        <v>471</v>
      </c>
      <c r="G73" s="6">
        <v>6235222.5800000001</v>
      </c>
      <c r="H73" s="5" t="s">
        <v>20</v>
      </c>
      <c r="I73" s="5" t="s">
        <v>21</v>
      </c>
      <c r="J73" s="5">
        <v>179</v>
      </c>
      <c r="K73" s="5">
        <v>206</v>
      </c>
      <c r="L73" s="5">
        <v>0</v>
      </c>
      <c r="M73" s="5">
        <v>87</v>
      </c>
      <c r="N73" s="5">
        <v>0</v>
      </c>
    </row>
    <row r="74" spans="1:14" s="2" customFormat="1" ht="24" customHeight="1" thickBot="1" x14ac:dyDescent="0.25">
      <c r="A74" s="5"/>
      <c r="B74" s="5"/>
      <c r="C74" s="5"/>
      <c r="D74" s="5"/>
      <c r="E74" s="5"/>
      <c r="F74" s="5"/>
      <c r="G74" s="5"/>
      <c r="H74" s="5" t="s">
        <v>22</v>
      </c>
      <c r="I74" s="5" t="s">
        <v>21</v>
      </c>
      <c r="J74" s="5">
        <v>0</v>
      </c>
      <c r="K74" s="5">
        <v>6</v>
      </c>
      <c r="L74" s="5">
        <v>0</v>
      </c>
      <c r="M74" s="5">
        <v>6</v>
      </c>
      <c r="N74" s="5">
        <v>0</v>
      </c>
    </row>
    <row r="75" spans="1:14" s="2" customFormat="1" ht="24" customHeight="1" thickBot="1" x14ac:dyDescent="0.25">
      <c r="A75" s="5" t="s">
        <v>481</v>
      </c>
      <c r="B75" s="5" t="s">
        <v>482</v>
      </c>
      <c r="C75" s="5" t="s">
        <v>483</v>
      </c>
      <c r="D75" s="5" t="s">
        <v>482</v>
      </c>
      <c r="E75" s="5" t="s">
        <v>484</v>
      </c>
      <c r="F75" s="5" t="s">
        <v>485</v>
      </c>
      <c r="G75" s="6">
        <v>12078253.68</v>
      </c>
      <c r="H75" s="5" t="s">
        <v>20</v>
      </c>
      <c r="I75" s="5" t="s">
        <v>21</v>
      </c>
      <c r="J75" s="5">
        <v>168</v>
      </c>
      <c r="K75" s="5">
        <v>163</v>
      </c>
      <c r="L75" s="5">
        <v>163</v>
      </c>
      <c r="M75" s="5">
        <v>0</v>
      </c>
      <c r="N75" s="5">
        <v>0</v>
      </c>
    </row>
    <row r="76" spans="1:14" s="2" customFormat="1" ht="24" customHeight="1" thickBot="1" x14ac:dyDescent="0.25">
      <c r="A76" s="5"/>
      <c r="B76" s="5"/>
      <c r="C76" s="5"/>
      <c r="D76" s="5"/>
      <c r="E76" s="5"/>
      <c r="F76" s="5"/>
      <c r="G76" s="5"/>
      <c r="H76" s="5" t="s">
        <v>23</v>
      </c>
      <c r="I76" s="5" t="s">
        <v>21</v>
      </c>
      <c r="J76" s="5">
        <v>0</v>
      </c>
      <c r="K76" s="5">
        <v>7</v>
      </c>
      <c r="L76" s="5">
        <v>7</v>
      </c>
      <c r="M76" s="5">
        <v>0</v>
      </c>
      <c r="N76" s="5">
        <v>0</v>
      </c>
    </row>
    <row r="77" spans="1:14" s="2" customFormat="1" ht="24" customHeight="1" thickBot="1" x14ac:dyDescent="0.25">
      <c r="A77" s="5"/>
      <c r="B77" s="5"/>
      <c r="C77" s="5"/>
      <c r="D77" s="5"/>
      <c r="E77" s="5"/>
      <c r="F77" s="5"/>
      <c r="G77" s="5"/>
      <c r="H77" s="5" t="s">
        <v>44</v>
      </c>
      <c r="I77" s="5" t="s">
        <v>45</v>
      </c>
      <c r="J77" s="5">
        <v>0</v>
      </c>
      <c r="K77" s="5">
        <v>1</v>
      </c>
      <c r="L77" s="5">
        <v>1</v>
      </c>
      <c r="M77" s="5">
        <v>0</v>
      </c>
      <c r="N77" s="5">
        <v>0</v>
      </c>
    </row>
    <row r="78" spans="1:14" s="2" customFormat="1" ht="24" customHeight="1" thickBot="1" x14ac:dyDescent="0.25">
      <c r="A78" s="5" t="s">
        <v>486</v>
      </c>
      <c r="B78" s="5" t="s">
        <v>487</v>
      </c>
      <c r="C78" s="5" t="s">
        <v>488</v>
      </c>
      <c r="D78" s="5" t="s">
        <v>489</v>
      </c>
      <c r="E78" s="5" t="s">
        <v>490</v>
      </c>
      <c r="F78" s="5" t="s">
        <v>491</v>
      </c>
      <c r="G78" s="6">
        <v>6676439.8899999997</v>
      </c>
      <c r="H78" s="5" t="s">
        <v>20</v>
      </c>
      <c r="I78" s="5" t="s">
        <v>21</v>
      </c>
      <c r="J78" s="5">
        <v>73</v>
      </c>
      <c r="K78" s="5">
        <v>95</v>
      </c>
      <c r="L78" s="5">
        <v>95</v>
      </c>
      <c r="M78" s="5">
        <v>0</v>
      </c>
      <c r="N78" s="5">
        <v>0</v>
      </c>
    </row>
  </sheetData>
  <pageMargins left="0.7" right="0.7" top="0.75" bottom="0.75" header="0.3" footer="0.3"/>
  <pageSetup paperSize="8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2"/>
  <sheetViews>
    <sheetView workbookViewId="0">
      <selection sqref="A1:XFD1048576"/>
    </sheetView>
  </sheetViews>
  <sheetFormatPr defaultColWidth="9.140625" defaultRowHeight="15" x14ac:dyDescent="0.25"/>
  <cols>
    <col min="1" max="1" width="42.85546875" style="1" customWidth="1"/>
    <col min="2" max="2" width="21.42578125" style="1" customWidth="1"/>
    <col min="3" max="3" width="42.85546875" style="1" customWidth="1"/>
    <col min="4" max="4" width="21.42578125" style="1" customWidth="1"/>
    <col min="5" max="5" width="11.42578125" style="1" customWidth="1"/>
    <col min="6" max="6" width="28.5703125" style="1" customWidth="1"/>
    <col min="7" max="7" width="11.42578125" style="1" customWidth="1"/>
    <col min="8" max="8" width="21.42578125" style="1" customWidth="1"/>
    <col min="9" max="9" width="14.28515625" style="1" customWidth="1"/>
    <col min="10" max="14" width="7.140625" style="1" customWidth="1"/>
    <col min="15" max="16384" width="9.140625" style="1"/>
  </cols>
  <sheetData>
    <row r="2" spans="1:14" ht="15.75" thickBot="1" x14ac:dyDescent="0.3"/>
    <row r="3" spans="1:14" s="2" customFormat="1" ht="24" customHeight="1" thickBot="1" x14ac:dyDescent="0.25">
      <c r="A3" s="3" t="s">
        <v>0</v>
      </c>
      <c r="B3" s="3" t="s">
        <v>1</v>
      </c>
      <c r="C3" s="3" t="s">
        <v>2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s="2" customFormat="1" ht="24" customHeight="1" thickBot="1" x14ac:dyDescent="0.25">
      <c r="A4" s="4" t="s">
        <v>13</v>
      </c>
    </row>
    <row r="5" spans="1:14" s="2" customFormat="1" ht="24" customHeight="1" thickBo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6">
        <v>7744518.6600000001</v>
      </c>
      <c r="H5" s="5" t="s">
        <v>20</v>
      </c>
      <c r="I5" s="5" t="s">
        <v>21</v>
      </c>
      <c r="J5" s="5">
        <v>94</v>
      </c>
      <c r="K5" s="5">
        <v>94</v>
      </c>
      <c r="L5" s="5">
        <v>94</v>
      </c>
      <c r="M5" s="5">
        <v>0</v>
      </c>
      <c r="N5" s="5">
        <v>0</v>
      </c>
    </row>
    <row r="6" spans="1:14" s="2" customFormat="1" ht="24" customHeight="1" thickBot="1" x14ac:dyDescent="0.25">
      <c r="A6" s="5"/>
      <c r="B6" s="5"/>
      <c r="C6" s="5"/>
      <c r="D6" s="5"/>
      <c r="E6" s="5"/>
      <c r="F6" s="5"/>
      <c r="G6" s="5"/>
      <c r="H6" s="5" t="s">
        <v>22</v>
      </c>
      <c r="I6" s="5" t="s">
        <v>21</v>
      </c>
      <c r="J6" s="5">
        <v>0</v>
      </c>
      <c r="K6" s="5">
        <v>10</v>
      </c>
      <c r="L6" s="5">
        <v>10</v>
      </c>
      <c r="M6" s="5">
        <v>0</v>
      </c>
      <c r="N6" s="5">
        <v>0</v>
      </c>
    </row>
    <row r="7" spans="1:14" s="2" customFormat="1" ht="24" customHeight="1" thickBot="1" x14ac:dyDescent="0.25">
      <c r="A7" s="5"/>
      <c r="B7" s="5"/>
      <c r="C7" s="5"/>
      <c r="D7" s="5"/>
      <c r="E7" s="5"/>
      <c r="F7" s="5"/>
      <c r="G7" s="5"/>
      <c r="H7" s="5" t="s">
        <v>23</v>
      </c>
      <c r="I7" s="5" t="s">
        <v>21</v>
      </c>
      <c r="J7" s="5">
        <v>9</v>
      </c>
      <c r="K7" s="5">
        <v>9</v>
      </c>
      <c r="L7" s="5">
        <v>9</v>
      </c>
      <c r="M7" s="5">
        <v>0</v>
      </c>
      <c r="N7" s="5">
        <v>0</v>
      </c>
    </row>
    <row r="8" spans="1:14" s="2" customFormat="1" ht="24" customHeight="1" thickBot="1" x14ac:dyDescent="0.25">
      <c r="A8" s="5" t="s">
        <v>24</v>
      </c>
      <c r="B8" s="5" t="s">
        <v>15</v>
      </c>
      <c r="C8" s="5" t="s">
        <v>25</v>
      </c>
      <c r="D8" s="5" t="s">
        <v>26</v>
      </c>
      <c r="E8" s="5" t="s">
        <v>27</v>
      </c>
      <c r="F8" s="5" t="s">
        <v>28</v>
      </c>
      <c r="G8" s="6">
        <v>7969849.71</v>
      </c>
      <c r="H8" s="5" t="s">
        <v>20</v>
      </c>
      <c r="I8" s="5" t="s">
        <v>21</v>
      </c>
      <c r="J8" s="5">
        <v>115</v>
      </c>
      <c r="K8" s="5">
        <v>115</v>
      </c>
      <c r="L8" s="5">
        <v>0</v>
      </c>
      <c r="M8" s="5">
        <v>95</v>
      </c>
      <c r="N8" s="5">
        <v>20</v>
      </c>
    </row>
    <row r="9" spans="1:14" s="2" customFormat="1" ht="24" customHeight="1" thickBot="1" x14ac:dyDescent="0.25">
      <c r="A9" s="5"/>
      <c r="B9" s="5"/>
      <c r="C9" s="5"/>
      <c r="D9" s="5"/>
      <c r="E9" s="5"/>
      <c r="F9" s="5"/>
      <c r="G9" s="5"/>
      <c r="H9" s="5" t="s">
        <v>22</v>
      </c>
      <c r="I9" s="5" t="s">
        <v>21</v>
      </c>
      <c r="J9" s="5">
        <v>6</v>
      </c>
      <c r="K9" s="5">
        <v>6</v>
      </c>
      <c r="L9" s="5">
        <v>0</v>
      </c>
      <c r="M9" s="5">
        <v>6</v>
      </c>
      <c r="N9" s="5">
        <v>0</v>
      </c>
    </row>
    <row r="10" spans="1:14" s="2" customFormat="1" ht="24" customHeight="1" thickBot="1" x14ac:dyDescent="0.25">
      <c r="A10" s="5" t="s">
        <v>46</v>
      </c>
      <c r="B10" s="5" t="s">
        <v>47</v>
      </c>
      <c r="C10" s="5" t="s">
        <v>48</v>
      </c>
      <c r="D10" s="5" t="s">
        <v>47</v>
      </c>
      <c r="E10" s="5" t="s">
        <v>49</v>
      </c>
      <c r="F10" s="5" t="s">
        <v>50</v>
      </c>
      <c r="G10" s="6">
        <v>5563701.9000000004</v>
      </c>
      <c r="H10" s="5" t="s">
        <v>20</v>
      </c>
      <c r="I10" s="5" t="s">
        <v>21</v>
      </c>
      <c r="J10" s="5">
        <v>60</v>
      </c>
      <c r="K10" s="5">
        <v>80</v>
      </c>
      <c r="L10" s="5">
        <v>0</v>
      </c>
      <c r="M10" s="5">
        <v>69</v>
      </c>
      <c r="N10" s="5">
        <v>11</v>
      </c>
    </row>
    <row r="11" spans="1:14" s="2" customFormat="1" ht="24" customHeight="1" thickBot="1" x14ac:dyDescent="0.25">
      <c r="A11" s="5"/>
      <c r="B11" s="5"/>
      <c r="C11" s="5"/>
      <c r="D11" s="5"/>
      <c r="E11" s="5"/>
      <c r="F11" s="5"/>
      <c r="G11" s="5"/>
      <c r="H11" s="5" t="s">
        <v>22</v>
      </c>
      <c r="I11" s="5" t="s">
        <v>21</v>
      </c>
      <c r="J11" s="5">
        <v>0</v>
      </c>
      <c r="K11" s="5">
        <v>3</v>
      </c>
      <c r="L11" s="5">
        <v>0</v>
      </c>
      <c r="M11" s="5">
        <v>3</v>
      </c>
      <c r="N11" s="5">
        <v>0</v>
      </c>
    </row>
    <row r="12" spans="1:14" s="2" customFormat="1" ht="24" customHeight="1" thickBot="1" x14ac:dyDescent="0.25">
      <c r="A12" s="5" t="s">
        <v>51</v>
      </c>
      <c r="B12" s="5" t="s">
        <v>52</v>
      </c>
      <c r="C12" s="5" t="s">
        <v>53</v>
      </c>
      <c r="D12" s="5" t="s">
        <v>52</v>
      </c>
      <c r="E12" s="5" t="s">
        <v>54</v>
      </c>
      <c r="F12" s="5" t="s">
        <v>55</v>
      </c>
      <c r="G12" s="6">
        <v>8762022.9100000001</v>
      </c>
      <c r="H12" s="5" t="s">
        <v>20</v>
      </c>
      <c r="I12" s="5" t="s">
        <v>21</v>
      </c>
      <c r="J12" s="5">
        <v>90</v>
      </c>
      <c r="K12" s="5">
        <v>118</v>
      </c>
      <c r="L12" s="5">
        <v>118</v>
      </c>
      <c r="M12" s="5">
        <v>0</v>
      </c>
      <c r="N12" s="5">
        <v>0</v>
      </c>
    </row>
    <row r="13" spans="1:14" s="2" customFormat="1" ht="24" customHeight="1" thickBot="1" x14ac:dyDescent="0.25">
      <c r="A13" s="5"/>
      <c r="B13" s="5"/>
      <c r="C13" s="5"/>
      <c r="D13" s="5"/>
      <c r="E13" s="5"/>
      <c r="F13" s="5"/>
      <c r="G13" s="5"/>
      <c r="H13" s="5" t="s">
        <v>22</v>
      </c>
      <c r="I13" s="5" t="s">
        <v>21</v>
      </c>
      <c r="J13" s="5">
        <v>0</v>
      </c>
      <c r="K13" s="5">
        <v>3</v>
      </c>
      <c r="L13" s="5">
        <v>3</v>
      </c>
      <c r="M13" s="5">
        <v>0</v>
      </c>
      <c r="N13" s="5">
        <v>0</v>
      </c>
    </row>
    <row r="14" spans="1:14" s="2" customFormat="1" ht="24" customHeight="1" thickBot="1" x14ac:dyDescent="0.25">
      <c r="A14" s="5" t="s">
        <v>51</v>
      </c>
      <c r="B14" s="5" t="s">
        <v>52</v>
      </c>
      <c r="C14" s="5" t="s">
        <v>53</v>
      </c>
      <c r="D14" s="5" t="s">
        <v>52</v>
      </c>
      <c r="E14" s="5" t="s">
        <v>54</v>
      </c>
      <c r="F14" s="5" t="s">
        <v>55</v>
      </c>
      <c r="G14" s="6">
        <v>8762022.9100000001</v>
      </c>
      <c r="H14" s="5" t="s">
        <v>20</v>
      </c>
      <c r="I14" s="5" t="s">
        <v>21</v>
      </c>
      <c r="J14" s="5">
        <v>90</v>
      </c>
      <c r="K14" s="5">
        <v>118</v>
      </c>
      <c r="L14" s="5">
        <v>118</v>
      </c>
      <c r="M14" s="5">
        <v>0</v>
      </c>
      <c r="N14" s="5">
        <v>0</v>
      </c>
    </row>
    <row r="15" spans="1:14" s="2" customFormat="1" ht="24" customHeight="1" thickBot="1" x14ac:dyDescent="0.25">
      <c r="A15" s="5"/>
      <c r="B15" s="5"/>
      <c r="C15" s="5"/>
      <c r="D15" s="5"/>
      <c r="E15" s="5"/>
      <c r="F15" s="5"/>
      <c r="G15" s="5"/>
      <c r="H15" s="5" t="s">
        <v>22</v>
      </c>
      <c r="I15" s="5" t="s">
        <v>21</v>
      </c>
      <c r="J15" s="5">
        <v>0</v>
      </c>
      <c r="K15" s="5">
        <v>3</v>
      </c>
      <c r="L15" s="5">
        <v>3</v>
      </c>
      <c r="M15" s="5">
        <v>0</v>
      </c>
      <c r="N15" s="5">
        <v>0</v>
      </c>
    </row>
    <row r="16" spans="1:14" s="2" customFormat="1" ht="24" customHeight="1" thickBot="1" x14ac:dyDescent="0.25">
      <c r="A16" s="5" t="s">
        <v>56</v>
      </c>
      <c r="B16" s="5" t="s">
        <v>57</v>
      </c>
      <c r="C16" s="5" t="s">
        <v>58</v>
      </c>
      <c r="D16" s="5" t="s">
        <v>59</v>
      </c>
      <c r="E16" s="5" t="s">
        <v>60</v>
      </c>
      <c r="F16" s="5" t="s">
        <v>61</v>
      </c>
      <c r="G16" s="6">
        <v>1656625.07</v>
      </c>
      <c r="H16" s="5" t="s">
        <v>20</v>
      </c>
      <c r="I16" s="5" t="s">
        <v>21</v>
      </c>
      <c r="J16" s="5">
        <v>15</v>
      </c>
      <c r="K16" s="5">
        <v>15</v>
      </c>
      <c r="L16" s="5">
        <v>15</v>
      </c>
      <c r="M16" s="5">
        <v>0</v>
      </c>
      <c r="N16" s="5">
        <v>0</v>
      </c>
    </row>
    <row r="17" spans="1:14" s="2" customFormat="1" ht="24" customHeight="1" thickBot="1" x14ac:dyDescent="0.25">
      <c r="A17" s="5" t="s">
        <v>79</v>
      </c>
      <c r="B17" s="5" t="s">
        <v>80</v>
      </c>
      <c r="C17" s="5" t="s">
        <v>81</v>
      </c>
      <c r="D17" s="5" t="s">
        <v>80</v>
      </c>
      <c r="E17" s="5" t="s">
        <v>82</v>
      </c>
      <c r="F17" s="5" t="s">
        <v>83</v>
      </c>
      <c r="G17" s="6">
        <v>594199.93999999994</v>
      </c>
      <c r="H17" s="5" t="s">
        <v>44</v>
      </c>
      <c r="I17" s="5" t="s">
        <v>45</v>
      </c>
      <c r="J17" s="5">
        <v>1</v>
      </c>
      <c r="K17" s="5">
        <v>1</v>
      </c>
      <c r="L17" s="5">
        <v>1</v>
      </c>
      <c r="M17" s="5">
        <v>0</v>
      </c>
      <c r="N17" s="5">
        <v>0</v>
      </c>
    </row>
    <row r="18" spans="1:14" s="2" customFormat="1" ht="24" customHeight="1" thickBot="1" x14ac:dyDescent="0.25">
      <c r="A18" s="5" t="s">
        <v>106</v>
      </c>
      <c r="B18" s="5" t="s">
        <v>107</v>
      </c>
      <c r="C18" s="5" t="s">
        <v>111</v>
      </c>
      <c r="D18" s="5" t="s">
        <v>107</v>
      </c>
      <c r="E18" s="5" t="s">
        <v>112</v>
      </c>
      <c r="F18" s="5" t="s">
        <v>113</v>
      </c>
      <c r="G18" s="6">
        <v>436753.14</v>
      </c>
      <c r="H18" s="5" t="s">
        <v>44</v>
      </c>
      <c r="I18" s="5" t="s">
        <v>45</v>
      </c>
      <c r="J18" s="5">
        <v>1</v>
      </c>
      <c r="K18" s="5">
        <v>1</v>
      </c>
      <c r="L18" s="5">
        <v>0</v>
      </c>
      <c r="M18" s="5">
        <v>0</v>
      </c>
      <c r="N18" s="5">
        <v>1</v>
      </c>
    </row>
    <row r="19" spans="1:14" s="2" customFormat="1" ht="24" customHeight="1" thickBot="1" x14ac:dyDescent="0.25">
      <c r="A19" s="5" t="s">
        <v>124</v>
      </c>
      <c r="B19" s="5" t="s">
        <v>125</v>
      </c>
      <c r="C19" s="5" t="s">
        <v>124</v>
      </c>
      <c r="D19" s="5" t="s">
        <v>125</v>
      </c>
      <c r="E19" s="5" t="s">
        <v>126</v>
      </c>
      <c r="F19" s="5" t="s">
        <v>127</v>
      </c>
      <c r="G19" s="6">
        <v>5354734.32</v>
      </c>
      <c r="H19" s="5" t="s">
        <v>20</v>
      </c>
      <c r="I19" s="5" t="s">
        <v>21</v>
      </c>
      <c r="J19" s="5">
        <v>71</v>
      </c>
      <c r="K19" s="5">
        <v>71</v>
      </c>
      <c r="L19" s="5">
        <v>71</v>
      </c>
      <c r="M19" s="5">
        <v>0</v>
      </c>
      <c r="N19" s="5">
        <v>0</v>
      </c>
    </row>
    <row r="20" spans="1:14" s="2" customFormat="1" ht="24" customHeight="1" thickBot="1" x14ac:dyDescent="0.25">
      <c r="A20" s="5"/>
      <c r="B20" s="5"/>
      <c r="C20" s="5"/>
      <c r="D20" s="5"/>
      <c r="E20" s="5"/>
      <c r="F20" s="5"/>
      <c r="G20" s="5"/>
      <c r="H20" s="5" t="s">
        <v>22</v>
      </c>
      <c r="I20" s="5" t="s">
        <v>21</v>
      </c>
      <c r="J20" s="5">
        <v>3</v>
      </c>
      <c r="K20" s="5">
        <v>3</v>
      </c>
      <c r="L20" s="5">
        <v>3</v>
      </c>
      <c r="M20" s="5">
        <v>0</v>
      </c>
      <c r="N20" s="5">
        <v>0</v>
      </c>
    </row>
    <row r="21" spans="1:14" s="2" customFormat="1" ht="24" customHeight="1" thickBot="1" x14ac:dyDescent="0.25">
      <c r="A21" s="4" t="s">
        <v>141</v>
      </c>
    </row>
    <row r="22" spans="1:14" s="2" customFormat="1" ht="24" customHeight="1" thickBot="1" x14ac:dyDescent="0.25">
      <c r="A22" s="5" t="s">
        <v>142</v>
      </c>
      <c r="B22" s="5" t="s">
        <v>143</v>
      </c>
      <c r="C22" s="5" t="s">
        <v>144</v>
      </c>
      <c r="D22" s="5" t="s">
        <v>143</v>
      </c>
      <c r="E22" s="5" t="s">
        <v>145</v>
      </c>
      <c r="F22" s="5" t="s">
        <v>146</v>
      </c>
      <c r="G22" s="6">
        <v>2163753.69</v>
      </c>
      <c r="H22" s="5" t="s">
        <v>20</v>
      </c>
      <c r="I22" s="5" t="s">
        <v>21</v>
      </c>
      <c r="J22" s="5">
        <v>0</v>
      </c>
      <c r="K22" s="5">
        <v>30</v>
      </c>
      <c r="L22" s="5">
        <v>30</v>
      </c>
      <c r="M22" s="5">
        <v>0</v>
      </c>
      <c r="N22" s="5">
        <v>0</v>
      </c>
    </row>
    <row r="23" spans="1:14" s="2" customFormat="1" ht="24" customHeight="1" thickBot="1" x14ac:dyDescent="0.25">
      <c r="A23" s="5"/>
      <c r="B23" s="5"/>
      <c r="C23" s="5"/>
      <c r="D23" s="5"/>
      <c r="E23" s="5"/>
      <c r="F23" s="5"/>
      <c r="G23" s="5"/>
      <c r="H23" s="5" t="s">
        <v>78</v>
      </c>
      <c r="I23" s="5" t="s">
        <v>45</v>
      </c>
      <c r="J23" s="5">
        <v>0</v>
      </c>
      <c r="K23" s="5">
        <v>22</v>
      </c>
      <c r="L23" s="5">
        <v>22</v>
      </c>
      <c r="M23" s="5">
        <v>0</v>
      </c>
      <c r="N23" s="5">
        <v>0</v>
      </c>
    </row>
    <row r="24" spans="1:14" s="2" customFormat="1" ht="24" customHeight="1" thickBot="1" x14ac:dyDescent="0.25">
      <c r="A24" s="5" t="s">
        <v>147</v>
      </c>
      <c r="B24" s="5" t="s">
        <v>148</v>
      </c>
      <c r="C24" s="5" t="s">
        <v>149</v>
      </c>
      <c r="D24" s="5" t="s">
        <v>143</v>
      </c>
      <c r="E24" s="5" t="s">
        <v>150</v>
      </c>
      <c r="F24" s="5" t="s">
        <v>151</v>
      </c>
      <c r="G24" s="6">
        <v>462634.81</v>
      </c>
      <c r="H24" s="5" t="s">
        <v>44</v>
      </c>
      <c r="I24" s="5" t="s">
        <v>45</v>
      </c>
      <c r="J24" s="5">
        <v>1</v>
      </c>
      <c r="K24" s="5">
        <v>1</v>
      </c>
      <c r="L24" s="5">
        <v>1</v>
      </c>
      <c r="M24" s="5">
        <v>0</v>
      </c>
      <c r="N24" s="5">
        <v>0</v>
      </c>
    </row>
    <row r="25" spans="1:14" s="2" customFormat="1" ht="24" customHeight="1" thickBot="1" x14ac:dyDescent="0.25">
      <c r="A25" s="5" t="s">
        <v>182</v>
      </c>
      <c r="B25" s="5" t="s">
        <v>183</v>
      </c>
      <c r="C25" s="5" t="s">
        <v>184</v>
      </c>
      <c r="D25" s="5" t="s">
        <v>183</v>
      </c>
      <c r="E25" s="5" t="s">
        <v>185</v>
      </c>
      <c r="F25" s="5" t="s">
        <v>186</v>
      </c>
      <c r="G25" s="6">
        <v>1893673.42</v>
      </c>
      <c r="H25" s="5" t="s">
        <v>20</v>
      </c>
      <c r="I25" s="5" t="s">
        <v>21</v>
      </c>
      <c r="J25" s="5">
        <v>0</v>
      </c>
      <c r="K25" s="5">
        <v>29</v>
      </c>
      <c r="L25" s="5">
        <v>0</v>
      </c>
      <c r="M25" s="5">
        <v>29</v>
      </c>
      <c r="N25" s="5">
        <v>0</v>
      </c>
    </row>
    <row r="26" spans="1:14" s="2" customFormat="1" ht="24" customHeight="1" thickBot="1" x14ac:dyDescent="0.25">
      <c r="A26" s="5" t="s">
        <v>211</v>
      </c>
      <c r="B26" s="5" t="s">
        <v>212</v>
      </c>
      <c r="C26" s="5" t="s">
        <v>213</v>
      </c>
      <c r="D26" s="5" t="s">
        <v>212</v>
      </c>
      <c r="E26" s="5" t="s">
        <v>214</v>
      </c>
      <c r="F26" s="5" t="s">
        <v>215</v>
      </c>
      <c r="G26" s="6">
        <v>647041.68999999994</v>
      </c>
      <c r="H26" s="5" t="s">
        <v>44</v>
      </c>
      <c r="I26" s="5" t="s">
        <v>45</v>
      </c>
      <c r="J26" s="5">
        <v>1</v>
      </c>
      <c r="K26" s="5">
        <v>1</v>
      </c>
      <c r="L26" s="5">
        <v>1</v>
      </c>
      <c r="M26" s="5">
        <v>0</v>
      </c>
      <c r="N26" s="5">
        <v>0</v>
      </c>
    </row>
    <row r="27" spans="1:14" s="2" customFormat="1" ht="24" customHeight="1" thickBot="1" x14ac:dyDescent="0.25">
      <c r="A27" s="5" t="s">
        <v>219</v>
      </c>
      <c r="B27" s="5" t="s">
        <v>220</v>
      </c>
      <c r="C27" s="5" t="s">
        <v>221</v>
      </c>
      <c r="D27" s="5" t="s">
        <v>220</v>
      </c>
      <c r="E27" s="5" t="s">
        <v>222</v>
      </c>
      <c r="F27" s="5" t="s">
        <v>223</v>
      </c>
      <c r="G27" s="6">
        <v>355872.93</v>
      </c>
      <c r="H27" s="5" t="s">
        <v>23</v>
      </c>
      <c r="I27" s="5" t="s">
        <v>21</v>
      </c>
      <c r="J27" s="5">
        <v>0</v>
      </c>
      <c r="K27" s="5">
        <v>15</v>
      </c>
      <c r="L27" s="5">
        <v>15</v>
      </c>
      <c r="M27" s="5">
        <v>0</v>
      </c>
      <c r="N27" s="5">
        <v>0</v>
      </c>
    </row>
    <row r="28" spans="1:14" s="2" customFormat="1" ht="24" customHeight="1" thickBot="1" x14ac:dyDescent="0.25">
      <c r="A28" s="5" t="s">
        <v>224</v>
      </c>
      <c r="B28" s="5" t="s">
        <v>225</v>
      </c>
      <c r="C28" s="5" t="s">
        <v>226</v>
      </c>
      <c r="D28" s="5" t="s">
        <v>227</v>
      </c>
      <c r="E28" s="5" t="s">
        <v>228</v>
      </c>
      <c r="F28" s="5" t="s">
        <v>229</v>
      </c>
      <c r="G28" s="6">
        <v>4924112.04</v>
      </c>
      <c r="H28" s="5" t="s">
        <v>20</v>
      </c>
      <c r="I28" s="5" t="s">
        <v>21</v>
      </c>
      <c r="J28" s="5">
        <v>65</v>
      </c>
      <c r="K28" s="5">
        <v>65</v>
      </c>
      <c r="L28" s="5">
        <v>65</v>
      </c>
      <c r="M28" s="5">
        <v>0</v>
      </c>
      <c r="N28" s="5">
        <v>0</v>
      </c>
    </row>
    <row r="29" spans="1:14" s="2" customFormat="1" ht="24" customHeight="1" thickBot="1" x14ac:dyDescent="0.25">
      <c r="A29" s="5"/>
      <c r="B29" s="5"/>
      <c r="C29" s="5"/>
      <c r="D29" s="5"/>
      <c r="E29" s="5"/>
      <c r="F29" s="5"/>
      <c r="G29" s="5"/>
      <c r="H29" s="5" t="s">
        <v>22</v>
      </c>
      <c r="I29" s="5" t="s">
        <v>21</v>
      </c>
      <c r="J29" s="5">
        <v>0</v>
      </c>
      <c r="K29" s="5">
        <v>3</v>
      </c>
      <c r="L29" s="5">
        <v>3</v>
      </c>
      <c r="M29" s="5">
        <v>0</v>
      </c>
      <c r="N29" s="5">
        <v>0</v>
      </c>
    </row>
    <row r="30" spans="1:14" s="2" customFormat="1" ht="24" customHeight="1" thickBot="1" x14ac:dyDescent="0.25">
      <c r="A30" s="5"/>
      <c r="B30" s="5"/>
      <c r="C30" s="5"/>
      <c r="D30" s="5"/>
      <c r="E30" s="5"/>
      <c r="F30" s="5"/>
      <c r="G30" s="5"/>
      <c r="H30" s="5" t="s">
        <v>78</v>
      </c>
      <c r="I30" s="5" t="s">
        <v>45</v>
      </c>
      <c r="J30" s="5">
        <v>0</v>
      </c>
      <c r="K30" s="5">
        <v>15</v>
      </c>
      <c r="L30" s="5">
        <v>15</v>
      </c>
      <c r="M30" s="5">
        <v>0</v>
      </c>
      <c r="N30" s="5">
        <v>0</v>
      </c>
    </row>
    <row r="31" spans="1:14" s="2" customFormat="1" ht="24" customHeight="1" thickBot="1" x14ac:dyDescent="0.25">
      <c r="A31" s="4" t="s">
        <v>261</v>
      </c>
    </row>
    <row r="32" spans="1:14" s="2" customFormat="1" ht="24" customHeight="1" thickBot="1" x14ac:dyDescent="0.25">
      <c r="A32" s="5" t="s">
        <v>274</v>
      </c>
      <c r="B32" s="5" t="s">
        <v>269</v>
      </c>
      <c r="C32" s="5" t="s">
        <v>278</v>
      </c>
      <c r="D32" s="5" t="s">
        <v>271</v>
      </c>
      <c r="E32" s="5" t="s">
        <v>279</v>
      </c>
      <c r="F32" s="5" t="s">
        <v>280</v>
      </c>
      <c r="G32" s="6">
        <v>6915677.3700000001</v>
      </c>
      <c r="H32" s="5" t="s">
        <v>20</v>
      </c>
      <c r="I32" s="5" t="s">
        <v>21</v>
      </c>
      <c r="J32" s="5">
        <v>99</v>
      </c>
      <c r="K32" s="5">
        <v>108</v>
      </c>
      <c r="L32" s="5">
        <v>0</v>
      </c>
      <c r="M32" s="5">
        <v>44</v>
      </c>
      <c r="N32" s="5">
        <v>64</v>
      </c>
    </row>
    <row r="33" spans="1:14" s="2" customFormat="1" ht="24" customHeight="1" thickBot="1" x14ac:dyDescent="0.25">
      <c r="A33" s="5"/>
      <c r="B33" s="5"/>
      <c r="C33" s="5"/>
      <c r="D33" s="5"/>
      <c r="E33" s="5"/>
      <c r="F33" s="5"/>
      <c r="G33" s="5"/>
      <c r="H33" s="5" t="s">
        <v>22</v>
      </c>
      <c r="I33" s="5" t="s">
        <v>21</v>
      </c>
      <c r="J33" s="5">
        <v>4</v>
      </c>
      <c r="K33" s="5">
        <v>4</v>
      </c>
      <c r="L33" s="5">
        <v>0</v>
      </c>
      <c r="M33" s="5">
        <v>4</v>
      </c>
      <c r="N33" s="5">
        <v>0</v>
      </c>
    </row>
    <row r="34" spans="1:14" s="2" customFormat="1" ht="24" customHeight="1" thickBot="1" x14ac:dyDescent="0.25">
      <c r="A34" s="5" t="s">
        <v>274</v>
      </c>
      <c r="B34" s="5" t="s">
        <v>269</v>
      </c>
      <c r="C34" s="5" t="s">
        <v>281</v>
      </c>
      <c r="D34" s="5" t="s">
        <v>282</v>
      </c>
      <c r="E34" s="5" t="s">
        <v>283</v>
      </c>
      <c r="F34" s="5" t="s">
        <v>284</v>
      </c>
      <c r="G34" s="6">
        <v>3529296.81</v>
      </c>
      <c r="H34" s="5" t="s">
        <v>20</v>
      </c>
      <c r="I34" s="5" t="s">
        <v>21</v>
      </c>
      <c r="J34" s="5">
        <v>120</v>
      </c>
      <c r="K34" s="5">
        <v>63</v>
      </c>
      <c r="L34" s="5">
        <v>0</v>
      </c>
      <c r="M34" s="5">
        <v>0</v>
      </c>
      <c r="N34" s="5">
        <v>63</v>
      </c>
    </row>
    <row r="35" spans="1:14" s="2" customFormat="1" ht="24" customHeight="1" thickBot="1" x14ac:dyDescent="0.25">
      <c r="A35" s="5"/>
      <c r="B35" s="5"/>
      <c r="C35" s="5"/>
      <c r="D35" s="5"/>
      <c r="E35" s="5"/>
      <c r="F35" s="5"/>
      <c r="G35" s="5"/>
      <c r="H35" s="5" t="s">
        <v>22</v>
      </c>
      <c r="I35" s="5" t="s">
        <v>21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</row>
    <row r="36" spans="1:14" s="2" customFormat="1" ht="24" customHeight="1" thickBot="1" x14ac:dyDescent="0.25">
      <c r="A36" s="5" t="s">
        <v>142</v>
      </c>
      <c r="B36" s="5" t="s">
        <v>295</v>
      </c>
      <c r="C36" s="5" t="s">
        <v>296</v>
      </c>
      <c r="D36" s="5" t="s">
        <v>295</v>
      </c>
      <c r="E36" s="5" t="s">
        <v>297</v>
      </c>
      <c r="F36" s="5" t="s">
        <v>298</v>
      </c>
      <c r="G36" s="6">
        <v>1002914.62</v>
      </c>
      <c r="H36" s="5" t="s">
        <v>23</v>
      </c>
      <c r="I36" s="5" t="s">
        <v>21</v>
      </c>
      <c r="J36" s="5">
        <v>15</v>
      </c>
      <c r="K36" s="5">
        <v>15</v>
      </c>
      <c r="L36" s="5">
        <v>15</v>
      </c>
      <c r="M36" s="5">
        <v>0</v>
      </c>
      <c r="N36" s="5">
        <v>0</v>
      </c>
    </row>
    <row r="37" spans="1:14" s="2" customFormat="1" ht="24" customHeight="1" thickBot="1" x14ac:dyDescent="0.25">
      <c r="A37" s="5"/>
      <c r="B37" s="5"/>
      <c r="C37" s="5"/>
      <c r="D37" s="5"/>
      <c r="E37" s="5"/>
      <c r="F37" s="5"/>
      <c r="G37" s="5"/>
      <c r="H37" s="5" t="s">
        <v>44</v>
      </c>
      <c r="I37" s="5" t="s">
        <v>45</v>
      </c>
      <c r="J37" s="5">
        <v>0</v>
      </c>
      <c r="K37" s="5">
        <v>1</v>
      </c>
      <c r="L37" s="5">
        <v>1</v>
      </c>
      <c r="M37" s="5">
        <v>0</v>
      </c>
      <c r="N37" s="5">
        <v>0</v>
      </c>
    </row>
    <row r="38" spans="1:14" s="2" customFormat="1" ht="24" customHeight="1" thickBot="1" x14ac:dyDescent="0.25">
      <c r="A38" s="5" t="s">
        <v>338</v>
      </c>
      <c r="B38" s="5" t="s">
        <v>339</v>
      </c>
      <c r="C38" s="5" t="s">
        <v>340</v>
      </c>
      <c r="D38" s="5" t="s">
        <v>339</v>
      </c>
      <c r="E38" s="5" t="s">
        <v>341</v>
      </c>
      <c r="F38" s="5" t="s">
        <v>342</v>
      </c>
      <c r="G38" s="6">
        <v>10526685.640000001</v>
      </c>
      <c r="H38" s="5" t="s">
        <v>20</v>
      </c>
      <c r="I38" s="5" t="s">
        <v>21</v>
      </c>
      <c r="J38" s="5">
        <v>121</v>
      </c>
      <c r="K38" s="5">
        <v>136</v>
      </c>
      <c r="L38" s="5">
        <v>136</v>
      </c>
      <c r="M38" s="5">
        <v>0</v>
      </c>
      <c r="N38" s="5">
        <v>0</v>
      </c>
    </row>
    <row r="39" spans="1:14" s="2" customFormat="1" ht="24" customHeight="1" thickBot="1" x14ac:dyDescent="0.25">
      <c r="A39" s="5"/>
      <c r="B39" s="5"/>
      <c r="C39" s="5"/>
      <c r="D39" s="5"/>
      <c r="E39" s="5"/>
      <c r="F39" s="5"/>
      <c r="G39" s="5"/>
      <c r="H39" s="5" t="s">
        <v>22</v>
      </c>
      <c r="I39" s="5" t="s">
        <v>21</v>
      </c>
      <c r="J39" s="5">
        <v>10</v>
      </c>
      <c r="K39" s="5">
        <v>10</v>
      </c>
      <c r="L39" s="5">
        <v>10</v>
      </c>
      <c r="M39" s="5">
        <v>0</v>
      </c>
      <c r="N39" s="5">
        <v>0</v>
      </c>
    </row>
    <row r="40" spans="1:14" s="2" customFormat="1" ht="24" customHeight="1" thickBot="1" x14ac:dyDescent="0.25">
      <c r="A40" s="5" t="s">
        <v>343</v>
      </c>
      <c r="B40" s="5" t="s">
        <v>344</v>
      </c>
      <c r="C40" s="5" t="s">
        <v>345</v>
      </c>
      <c r="D40" s="5" t="s">
        <v>344</v>
      </c>
      <c r="E40" s="5" t="s">
        <v>346</v>
      </c>
      <c r="F40" s="5" t="s">
        <v>347</v>
      </c>
      <c r="G40" s="6">
        <v>7679294.1100000003</v>
      </c>
      <c r="H40" s="5" t="s">
        <v>20</v>
      </c>
      <c r="I40" s="5" t="s">
        <v>21</v>
      </c>
      <c r="J40" s="5">
        <v>97</v>
      </c>
      <c r="K40" s="5">
        <v>139</v>
      </c>
      <c r="L40" s="5">
        <v>0</v>
      </c>
      <c r="M40" s="5">
        <v>117</v>
      </c>
      <c r="N40" s="5">
        <v>22</v>
      </c>
    </row>
    <row r="41" spans="1:14" s="2" customFormat="1" ht="24" customHeight="1" thickBot="1" x14ac:dyDescent="0.25">
      <c r="A41" s="5"/>
      <c r="B41" s="5"/>
      <c r="C41" s="5"/>
      <c r="D41" s="5"/>
      <c r="E41" s="5"/>
      <c r="F41" s="5"/>
      <c r="G41" s="5"/>
      <c r="H41" s="5" t="s">
        <v>22</v>
      </c>
      <c r="I41" s="5" t="s">
        <v>21</v>
      </c>
      <c r="J41" s="5">
        <v>3</v>
      </c>
      <c r="K41" s="5">
        <v>10</v>
      </c>
      <c r="L41" s="5">
        <v>0</v>
      </c>
      <c r="M41" s="5">
        <v>7</v>
      </c>
      <c r="N41" s="5">
        <v>3</v>
      </c>
    </row>
    <row r="42" spans="1:14" s="2" customFormat="1" ht="24" customHeight="1" thickBot="1" x14ac:dyDescent="0.25">
      <c r="A42" s="5" t="s">
        <v>361</v>
      </c>
      <c r="B42" s="5" t="s">
        <v>310</v>
      </c>
      <c r="C42" s="5" t="s">
        <v>189</v>
      </c>
      <c r="D42" s="5" t="s">
        <v>310</v>
      </c>
      <c r="E42" s="5" t="s">
        <v>362</v>
      </c>
      <c r="F42" s="5" t="s">
        <v>363</v>
      </c>
      <c r="G42" s="6">
        <v>3077303.36</v>
      </c>
      <c r="H42" s="5" t="s">
        <v>20</v>
      </c>
      <c r="I42" s="5" t="s">
        <v>21</v>
      </c>
      <c r="J42" s="5">
        <v>0</v>
      </c>
      <c r="K42" s="5">
        <v>40</v>
      </c>
      <c r="L42" s="5">
        <v>0</v>
      </c>
      <c r="M42" s="5">
        <v>40</v>
      </c>
      <c r="N42" s="5">
        <v>0</v>
      </c>
    </row>
    <row r="43" spans="1:14" s="2" customFormat="1" ht="24" customHeight="1" thickBot="1" x14ac:dyDescent="0.25">
      <c r="A43" s="5"/>
      <c r="B43" s="5"/>
      <c r="C43" s="5"/>
      <c r="D43" s="5"/>
      <c r="E43" s="5"/>
      <c r="F43" s="5"/>
      <c r="G43" s="5"/>
      <c r="H43" s="5" t="s">
        <v>22</v>
      </c>
      <c r="I43" s="5" t="s">
        <v>21</v>
      </c>
      <c r="J43" s="5">
        <v>0</v>
      </c>
      <c r="K43" s="5">
        <v>1</v>
      </c>
      <c r="L43" s="5">
        <v>0</v>
      </c>
      <c r="M43" s="5">
        <v>1</v>
      </c>
      <c r="N43" s="5">
        <v>0</v>
      </c>
    </row>
    <row r="44" spans="1:14" s="2" customFormat="1" ht="24" customHeight="1" thickBot="1" x14ac:dyDescent="0.25">
      <c r="A44" s="5" t="s">
        <v>374</v>
      </c>
      <c r="B44" s="5" t="s">
        <v>375</v>
      </c>
      <c r="C44" s="5" t="s">
        <v>16</v>
      </c>
      <c r="D44" s="5" t="s">
        <v>376</v>
      </c>
      <c r="E44" s="5" t="s">
        <v>377</v>
      </c>
      <c r="F44" s="5" t="s">
        <v>378</v>
      </c>
      <c r="G44" s="6">
        <v>1420600.54</v>
      </c>
      <c r="H44" s="5" t="s">
        <v>20</v>
      </c>
      <c r="I44" s="5" t="s">
        <v>21</v>
      </c>
      <c r="J44" s="5">
        <v>0</v>
      </c>
      <c r="K44" s="5">
        <v>28</v>
      </c>
      <c r="L44" s="5">
        <v>0</v>
      </c>
      <c r="M44" s="5">
        <v>28</v>
      </c>
      <c r="N44" s="5">
        <v>0</v>
      </c>
    </row>
    <row r="45" spans="1:14" s="2" customFormat="1" ht="24" customHeight="1" thickBot="1" x14ac:dyDescent="0.25">
      <c r="A45" s="5" t="s">
        <v>384</v>
      </c>
      <c r="B45" s="5" t="s">
        <v>385</v>
      </c>
      <c r="C45" s="5" t="s">
        <v>386</v>
      </c>
      <c r="D45" s="5" t="s">
        <v>385</v>
      </c>
      <c r="E45" s="5" t="s">
        <v>387</v>
      </c>
      <c r="F45" s="5" t="s">
        <v>388</v>
      </c>
      <c r="G45" s="6">
        <v>647041.68999999994</v>
      </c>
      <c r="H45" s="5" t="s">
        <v>44</v>
      </c>
      <c r="I45" s="5" t="s">
        <v>45</v>
      </c>
      <c r="J45" s="5">
        <v>0</v>
      </c>
      <c r="K45" s="5">
        <v>1</v>
      </c>
      <c r="L45" s="5">
        <v>1</v>
      </c>
      <c r="M45" s="5">
        <v>0</v>
      </c>
      <c r="N45" s="5">
        <v>0</v>
      </c>
    </row>
    <row r="46" spans="1:14" s="2" customFormat="1" ht="24" customHeight="1" thickBot="1" x14ac:dyDescent="0.25">
      <c r="A46" s="4" t="s">
        <v>405</v>
      </c>
    </row>
    <row r="47" spans="1:14" s="2" customFormat="1" ht="24" customHeight="1" thickBot="1" x14ac:dyDescent="0.25">
      <c r="A47" s="5" t="s">
        <v>406</v>
      </c>
      <c r="B47" s="5" t="s">
        <v>407</v>
      </c>
      <c r="C47" s="5" t="s">
        <v>408</v>
      </c>
      <c r="D47" s="5" t="s">
        <v>407</v>
      </c>
      <c r="E47" s="5" t="s">
        <v>409</v>
      </c>
      <c r="F47" s="5" t="s">
        <v>410</v>
      </c>
      <c r="G47" s="6">
        <v>6951687.5800000001</v>
      </c>
      <c r="H47" s="5" t="s">
        <v>20</v>
      </c>
      <c r="I47" s="5" t="s">
        <v>21</v>
      </c>
      <c r="J47" s="5">
        <v>54</v>
      </c>
      <c r="K47" s="5">
        <v>93</v>
      </c>
      <c r="L47" s="5">
        <v>93</v>
      </c>
      <c r="M47" s="5">
        <v>0</v>
      </c>
      <c r="N47" s="5">
        <v>0</v>
      </c>
    </row>
    <row r="48" spans="1:14" s="2" customFormat="1" ht="24" customHeight="1" thickBot="1" x14ac:dyDescent="0.25">
      <c r="A48" s="5"/>
      <c r="B48" s="5"/>
      <c r="C48" s="5"/>
      <c r="D48" s="5"/>
      <c r="E48" s="5"/>
      <c r="F48" s="5"/>
      <c r="G48" s="5"/>
      <c r="H48" s="5" t="s">
        <v>22</v>
      </c>
      <c r="I48" s="5" t="s">
        <v>21</v>
      </c>
      <c r="J48" s="5">
        <v>0</v>
      </c>
      <c r="K48" s="5">
        <v>3</v>
      </c>
      <c r="L48" s="5">
        <v>3</v>
      </c>
      <c r="M48" s="5">
        <v>0</v>
      </c>
      <c r="N48" s="5">
        <v>0</v>
      </c>
    </row>
    <row r="49" spans="1:14" s="2" customFormat="1" ht="24" customHeight="1" thickBot="1" x14ac:dyDescent="0.25">
      <c r="A49" s="5" t="s">
        <v>442</v>
      </c>
      <c r="B49" s="5" t="s">
        <v>443</v>
      </c>
      <c r="C49" s="5" t="s">
        <v>444</v>
      </c>
      <c r="D49" s="5" t="s">
        <v>443</v>
      </c>
      <c r="E49" s="5" t="s">
        <v>445</v>
      </c>
      <c r="F49" s="5" t="s">
        <v>446</v>
      </c>
      <c r="G49" s="6">
        <v>9025607.7300000004</v>
      </c>
      <c r="H49" s="5" t="s">
        <v>20</v>
      </c>
      <c r="I49" s="5" t="s">
        <v>21</v>
      </c>
      <c r="J49" s="5">
        <v>126</v>
      </c>
      <c r="K49" s="5">
        <v>120</v>
      </c>
      <c r="L49" s="5">
        <v>120</v>
      </c>
      <c r="M49" s="5">
        <v>0</v>
      </c>
      <c r="N49" s="5">
        <v>0</v>
      </c>
    </row>
    <row r="50" spans="1:14" s="2" customFormat="1" ht="24" customHeight="1" thickBot="1" x14ac:dyDescent="0.25">
      <c r="A50" s="5"/>
      <c r="B50" s="5"/>
      <c r="C50" s="5"/>
      <c r="D50" s="5"/>
      <c r="E50" s="5"/>
      <c r="F50" s="5"/>
      <c r="G50" s="5"/>
      <c r="H50" s="5" t="s">
        <v>22</v>
      </c>
      <c r="I50" s="5" t="s">
        <v>21</v>
      </c>
      <c r="J50" s="5">
        <v>0</v>
      </c>
      <c r="K50" s="5">
        <v>5</v>
      </c>
      <c r="L50" s="5">
        <v>5</v>
      </c>
      <c r="M50" s="5">
        <v>0</v>
      </c>
      <c r="N50" s="5">
        <v>0</v>
      </c>
    </row>
    <row r="51" spans="1:14" s="2" customFormat="1" ht="24" customHeight="1" thickBot="1" x14ac:dyDescent="0.25">
      <c r="A51" s="5" t="s">
        <v>457</v>
      </c>
      <c r="B51" s="5" t="s">
        <v>453</v>
      </c>
      <c r="C51" s="5" t="s">
        <v>296</v>
      </c>
      <c r="D51" s="5" t="s">
        <v>458</v>
      </c>
      <c r="E51" s="5" t="s">
        <v>459</v>
      </c>
      <c r="F51" s="5" t="s">
        <v>460</v>
      </c>
      <c r="G51" s="6">
        <v>3780845.93</v>
      </c>
      <c r="H51" s="5" t="s">
        <v>20</v>
      </c>
      <c r="I51" s="5" t="s">
        <v>21</v>
      </c>
      <c r="J51" s="5">
        <v>51</v>
      </c>
      <c r="K51" s="5">
        <v>51</v>
      </c>
      <c r="L51" s="5">
        <v>0</v>
      </c>
      <c r="M51" s="5">
        <v>51</v>
      </c>
      <c r="N51" s="5">
        <v>0</v>
      </c>
    </row>
    <row r="52" spans="1:14" s="2" customFormat="1" ht="24" customHeight="1" thickBot="1" x14ac:dyDescent="0.25">
      <c r="A52" s="5" t="s">
        <v>492</v>
      </c>
      <c r="B52" s="5" t="s">
        <v>493</v>
      </c>
      <c r="C52" s="5" t="s">
        <v>494</v>
      </c>
      <c r="D52" s="5" t="s">
        <v>493</v>
      </c>
      <c r="E52" s="5" t="s">
        <v>495</v>
      </c>
      <c r="F52" s="5" t="s">
        <v>496</v>
      </c>
      <c r="G52" s="6">
        <v>8737088.9700000007</v>
      </c>
      <c r="H52" s="5" t="s">
        <v>20</v>
      </c>
      <c r="I52" s="5" t="s">
        <v>21</v>
      </c>
      <c r="J52" s="5">
        <v>100</v>
      </c>
      <c r="K52" s="5">
        <v>134</v>
      </c>
      <c r="L52" s="5">
        <v>0</v>
      </c>
      <c r="M52" s="5">
        <v>77</v>
      </c>
      <c r="N52" s="5">
        <v>57</v>
      </c>
    </row>
    <row r="53" spans="1:14" s="2" customFormat="1" ht="24" customHeight="1" thickBot="1" x14ac:dyDescent="0.25">
      <c r="A53" s="5"/>
      <c r="B53" s="5"/>
      <c r="C53" s="5"/>
      <c r="D53" s="5"/>
      <c r="E53" s="5"/>
      <c r="F53" s="5"/>
      <c r="G53" s="5"/>
      <c r="H53" s="5" t="s">
        <v>22</v>
      </c>
      <c r="I53" s="5" t="s">
        <v>21</v>
      </c>
      <c r="J53" s="5">
        <v>0</v>
      </c>
      <c r="K53" s="5">
        <v>6</v>
      </c>
      <c r="L53" s="5">
        <v>0</v>
      </c>
      <c r="M53" s="5">
        <v>6</v>
      </c>
      <c r="N53" s="5">
        <v>0</v>
      </c>
    </row>
    <row r="54" spans="1:14" s="2" customFormat="1" ht="24" customHeight="1" thickBot="1" x14ac:dyDescent="0.25">
      <c r="A54" s="5"/>
      <c r="B54" s="5"/>
      <c r="C54" s="5"/>
      <c r="D54" s="5"/>
      <c r="E54" s="5"/>
      <c r="F54" s="5"/>
      <c r="G54" s="5"/>
      <c r="H54" s="5" t="s">
        <v>23</v>
      </c>
      <c r="I54" s="5" t="s">
        <v>21</v>
      </c>
      <c r="J54" s="5">
        <v>0</v>
      </c>
      <c r="K54" s="5">
        <v>15</v>
      </c>
      <c r="L54" s="5">
        <v>0</v>
      </c>
      <c r="M54" s="5">
        <v>15</v>
      </c>
      <c r="N54" s="5">
        <v>0</v>
      </c>
    </row>
    <row r="55" spans="1:14" s="2" customFormat="1" ht="24" customHeight="1" thickBot="1" x14ac:dyDescent="0.25">
      <c r="A55" s="4" t="s">
        <v>497</v>
      </c>
    </row>
    <row r="56" spans="1:14" s="2" customFormat="1" ht="24" customHeight="1" thickBot="1" x14ac:dyDescent="0.25">
      <c r="A56" s="5" t="s">
        <v>509</v>
      </c>
      <c r="B56" s="5" t="s">
        <v>504</v>
      </c>
      <c r="C56" s="5" t="s">
        <v>510</v>
      </c>
      <c r="D56" s="5" t="s">
        <v>504</v>
      </c>
      <c r="E56" s="5" t="s">
        <v>511</v>
      </c>
      <c r="F56" s="5" t="s">
        <v>512</v>
      </c>
      <c r="G56" s="6">
        <v>9940592.4100000001</v>
      </c>
      <c r="H56" s="5" t="s">
        <v>20</v>
      </c>
      <c r="I56" s="5" t="s">
        <v>21</v>
      </c>
      <c r="J56" s="5">
        <v>120</v>
      </c>
      <c r="K56" s="5">
        <v>120</v>
      </c>
      <c r="L56" s="5">
        <v>120</v>
      </c>
      <c r="M56" s="5">
        <v>0</v>
      </c>
      <c r="N56" s="5">
        <v>0</v>
      </c>
    </row>
    <row r="57" spans="1:14" s="2" customFormat="1" ht="24" customHeight="1" thickBot="1" x14ac:dyDescent="0.25">
      <c r="A57" s="5"/>
      <c r="B57" s="5"/>
      <c r="C57" s="5"/>
      <c r="D57" s="5"/>
      <c r="E57" s="5"/>
      <c r="F57" s="5"/>
      <c r="G57" s="5"/>
      <c r="H57" s="5" t="s">
        <v>22</v>
      </c>
      <c r="I57" s="5" t="s">
        <v>21</v>
      </c>
      <c r="J57" s="5">
        <v>0</v>
      </c>
      <c r="K57" s="5">
        <v>4</v>
      </c>
      <c r="L57" s="5">
        <v>4</v>
      </c>
      <c r="M57" s="5">
        <v>0</v>
      </c>
      <c r="N57" s="5">
        <v>0</v>
      </c>
    </row>
    <row r="58" spans="1:14" s="2" customFormat="1" ht="24" customHeight="1" thickBot="1" x14ac:dyDescent="0.25">
      <c r="A58" s="5"/>
      <c r="B58" s="5"/>
      <c r="C58" s="5"/>
      <c r="D58" s="5"/>
      <c r="E58" s="5"/>
      <c r="F58" s="5"/>
      <c r="G58" s="5"/>
      <c r="H58" s="5" t="s">
        <v>23</v>
      </c>
      <c r="I58" s="5" t="s">
        <v>21</v>
      </c>
      <c r="J58" s="5">
        <v>0</v>
      </c>
      <c r="K58" s="5">
        <v>17</v>
      </c>
      <c r="L58" s="5">
        <v>17</v>
      </c>
      <c r="M58" s="5">
        <v>0</v>
      </c>
      <c r="N58" s="5">
        <v>0</v>
      </c>
    </row>
    <row r="59" spans="1:14" s="2" customFormat="1" ht="24" customHeight="1" thickBot="1" x14ac:dyDescent="0.25">
      <c r="A59" s="5"/>
      <c r="B59" s="5"/>
      <c r="C59" s="5"/>
      <c r="D59" s="5"/>
      <c r="E59" s="5"/>
      <c r="F59" s="5"/>
      <c r="G59" s="5"/>
      <c r="H59" s="5" t="s">
        <v>44</v>
      </c>
      <c r="I59" s="5" t="s">
        <v>45</v>
      </c>
      <c r="J59" s="5">
        <v>0</v>
      </c>
      <c r="K59" s="5">
        <v>1</v>
      </c>
      <c r="L59" s="5">
        <v>1</v>
      </c>
      <c r="M59" s="5">
        <v>0</v>
      </c>
      <c r="N59" s="5">
        <v>0</v>
      </c>
    </row>
    <row r="60" spans="1:14" s="2" customFormat="1" ht="24" customHeight="1" thickBot="1" x14ac:dyDescent="0.25">
      <c r="A60" s="5" t="s">
        <v>509</v>
      </c>
      <c r="B60" s="5" t="s">
        <v>504</v>
      </c>
      <c r="C60" s="5" t="s">
        <v>517</v>
      </c>
      <c r="D60" s="5" t="s">
        <v>504</v>
      </c>
      <c r="E60" s="5" t="s">
        <v>518</v>
      </c>
      <c r="F60" s="5" t="s">
        <v>151</v>
      </c>
      <c r="G60" s="6">
        <v>647041.68999999994</v>
      </c>
      <c r="H60" s="5" t="s">
        <v>44</v>
      </c>
      <c r="I60" s="5" t="s">
        <v>45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</row>
    <row r="61" spans="1:14" s="2" customFormat="1" ht="24" customHeight="1" thickBot="1" x14ac:dyDescent="0.25">
      <c r="A61" s="5" t="s">
        <v>509</v>
      </c>
      <c r="B61" s="5" t="s">
        <v>504</v>
      </c>
      <c r="C61" s="5" t="s">
        <v>48</v>
      </c>
      <c r="D61" s="5" t="s">
        <v>504</v>
      </c>
      <c r="E61" s="5" t="s">
        <v>519</v>
      </c>
      <c r="F61" s="5" t="s">
        <v>520</v>
      </c>
      <c r="G61" s="6">
        <v>7118671.79</v>
      </c>
      <c r="H61" s="5" t="s">
        <v>20</v>
      </c>
      <c r="I61" s="5" t="s">
        <v>21</v>
      </c>
      <c r="J61" s="5">
        <v>90</v>
      </c>
      <c r="K61" s="5">
        <v>90</v>
      </c>
      <c r="L61" s="5">
        <v>0</v>
      </c>
      <c r="M61" s="5">
        <v>90</v>
      </c>
      <c r="N61" s="5">
        <v>0</v>
      </c>
    </row>
    <row r="62" spans="1:14" s="2" customFormat="1" ht="24" customHeight="1" thickBot="1" x14ac:dyDescent="0.25">
      <c r="A62" s="5"/>
      <c r="B62" s="5"/>
      <c r="C62" s="5"/>
      <c r="D62" s="5"/>
      <c r="E62" s="5"/>
      <c r="F62" s="5"/>
      <c r="G62" s="5"/>
      <c r="H62" s="5" t="s">
        <v>22</v>
      </c>
      <c r="I62" s="5" t="s">
        <v>21</v>
      </c>
      <c r="J62" s="5">
        <v>3</v>
      </c>
      <c r="K62" s="5">
        <v>4</v>
      </c>
      <c r="L62" s="5">
        <v>0</v>
      </c>
      <c r="M62" s="5">
        <v>4</v>
      </c>
      <c r="N62" s="5">
        <v>0</v>
      </c>
    </row>
    <row r="63" spans="1:14" s="2" customFormat="1" ht="24" customHeight="1" thickBot="1" x14ac:dyDescent="0.25">
      <c r="A63" s="5"/>
      <c r="B63" s="5"/>
      <c r="C63" s="5"/>
      <c r="D63" s="5"/>
      <c r="E63" s="5"/>
      <c r="F63" s="5"/>
      <c r="G63" s="5"/>
      <c r="H63" s="5" t="s">
        <v>23</v>
      </c>
      <c r="I63" s="5" t="s">
        <v>21</v>
      </c>
      <c r="J63" s="5">
        <v>15</v>
      </c>
      <c r="K63" s="5">
        <v>17</v>
      </c>
      <c r="L63" s="5">
        <v>0</v>
      </c>
      <c r="M63" s="5">
        <v>17</v>
      </c>
      <c r="N63" s="5">
        <v>0</v>
      </c>
    </row>
    <row r="64" spans="1:14" s="2" customFormat="1" ht="24" customHeight="1" thickBot="1" x14ac:dyDescent="0.25">
      <c r="A64" s="5" t="s">
        <v>503</v>
      </c>
      <c r="B64" s="5" t="s">
        <v>504</v>
      </c>
      <c r="C64" s="5" t="s">
        <v>525</v>
      </c>
      <c r="D64" s="5" t="s">
        <v>526</v>
      </c>
      <c r="E64" s="5" t="s">
        <v>527</v>
      </c>
      <c r="F64" s="5" t="s">
        <v>528</v>
      </c>
      <c r="G64" s="6">
        <v>5895311.1100000003</v>
      </c>
      <c r="H64" s="5" t="s">
        <v>20</v>
      </c>
      <c r="I64" s="5" t="s">
        <v>21</v>
      </c>
      <c r="J64" s="5">
        <v>40</v>
      </c>
      <c r="K64" s="5">
        <v>60</v>
      </c>
      <c r="L64" s="5">
        <v>60</v>
      </c>
      <c r="M64" s="5">
        <v>0</v>
      </c>
      <c r="N64" s="5">
        <v>0</v>
      </c>
    </row>
    <row r="65" spans="1:14" s="2" customFormat="1" ht="24" customHeight="1" thickBot="1" x14ac:dyDescent="0.25">
      <c r="A65" s="5"/>
      <c r="B65" s="5"/>
      <c r="C65" s="5"/>
      <c r="D65" s="5"/>
      <c r="E65" s="5"/>
      <c r="F65" s="5"/>
      <c r="G65" s="5"/>
      <c r="H65" s="5" t="s">
        <v>22</v>
      </c>
      <c r="I65" s="5" t="s">
        <v>21</v>
      </c>
      <c r="J65" s="5">
        <v>0</v>
      </c>
      <c r="K65" s="5">
        <v>10</v>
      </c>
      <c r="L65" s="5">
        <v>10</v>
      </c>
      <c r="M65" s="5">
        <v>0</v>
      </c>
      <c r="N65" s="5">
        <v>0</v>
      </c>
    </row>
    <row r="66" spans="1:14" s="2" customFormat="1" ht="24" customHeight="1" thickBot="1" x14ac:dyDescent="0.25">
      <c r="A66" s="5"/>
      <c r="B66" s="5"/>
      <c r="C66" s="5"/>
      <c r="D66" s="5"/>
      <c r="E66" s="5"/>
      <c r="F66" s="5"/>
      <c r="G66" s="5"/>
      <c r="H66" s="5" t="s">
        <v>23</v>
      </c>
      <c r="I66" s="5" t="s">
        <v>21</v>
      </c>
      <c r="J66" s="5">
        <v>0</v>
      </c>
      <c r="K66" s="5">
        <v>15</v>
      </c>
      <c r="L66" s="5">
        <v>15</v>
      </c>
      <c r="M66" s="5">
        <v>0</v>
      </c>
      <c r="N66" s="5">
        <v>0</v>
      </c>
    </row>
    <row r="67" spans="1:14" s="2" customFormat="1" ht="24" customHeight="1" thickBot="1" x14ac:dyDescent="0.25">
      <c r="A67" s="5" t="s">
        <v>529</v>
      </c>
      <c r="B67" s="5" t="s">
        <v>530</v>
      </c>
      <c r="C67" s="5" t="s">
        <v>531</v>
      </c>
      <c r="D67" s="5" t="s">
        <v>530</v>
      </c>
      <c r="E67" s="5" t="s">
        <v>532</v>
      </c>
      <c r="F67" s="5" t="s">
        <v>533</v>
      </c>
      <c r="G67" s="6">
        <v>10815087.970000001</v>
      </c>
      <c r="H67" s="5" t="s">
        <v>20</v>
      </c>
      <c r="I67" s="5" t="s">
        <v>21</v>
      </c>
      <c r="J67" s="5">
        <v>127</v>
      </c>
      <c r="K67" s="5">
        <v>145</v>
      </c>
      <c r="L67" s="5">
        <v>145</v>
      </c>
      <c r="M67" s="5">
        <v>0</v>
      </c>
      <c r="N67" s="5">
        <v>0</v>
      </c>
    </row>
    <row r="68" spans="1:14" s="2" customFormat="1" ht="24" customHeight="1" thickBot="1" x14ac:dyDescent="0.25">
      <c r="A68" s="5"/>
      <c r="B68" s="5"/>
      <c r="C68" s="5"/>
      <c r="D68" s="5"/>
      <c r="E68" s="5"/>
      <c r="F68" s="5"/>
      <c r="G68" s="5"/>
      <c r="H68" s="5" t="s">
        <v>22</v>
      </c>
      <c r="I68" s="5" t="s">
        <v>21</v>
      </c>
      <c r="J68" s="5">
        <v>0</v>
      </c>
      <c r="K68" s="5">
        <v>5</v>
      </c>
      <c r="L68" s="5">
        <v>5</v>
      </c>
      <c r="M68" s="5">
        <v>0</v>
      </c>
      <c r="N68" s="5">
        <v>0</v>
      </c>
    </row>
    <row r="69" spans="1:14" s="2" customFormat="1" ht="24" customHeight="1" thickBot="1" x14ac:dyDescent="0.25">
      <c r="A69" s="5" t="s">
        <v>574</v>
      </c>
      <c r="B69" s="5" t="s">
        <v>575</v>
      </c>
      <c r="C69" s="5" t="s">
        <v>576</v>
      </c>
      <c r="D69" s="5" t="s">
        <v>577</v>
      </c>
      <c r="E69" s="5" t="s">
        <v>578</v>
      </c>
      <c r="F69" s="5" t="s">
        <v>579</v>
      </c>
      <c r="G69" s="6">
        <v>5430690.75</v>
      </c>
      <c r="H69" s="5" t="s">
        <v>20</v>
      </c>
      <c r="I69" s="5" t="s">
        <v>21</v>
      </c>
      <c r="J69" s="5">
        <v>75</v>
      </c>
      <c r="K69" s="5">
        <v>120</v>
      </c>
      <c r="L69" s="5">
        <v>0</v>
      </c>
      <c r="M69" s="5">
        <v>45</v>
      </c>
      <c r="N69" s="5">
        <v>75</v>
      </c>
    </row>
    <row r="70" spans="1:14" s="2" customFormat="1" ht="24" customHeight="1" thickBot="1" x14ac:dyDescent="0.25">
      <c r="A70" s="5"/>
      <c r="B70" s="5"/>
      <c r="C70" s="5"/>
      <c r="D70" s="5"/>
      <c r="E70" s="5"/>
      <c r="F70" s="5"/>
      <c r="G70" s="5"/>
      <c r="H70" s="5" t="s">
        <v>22</v>
      </c>
      <c r="I70" s="5" t="s">
        <v>21</v>
      </c>
      <c r="J70" s="5">
        <v>4</v>
      </c>
      <c r="K70" s="5">
        <v>4</v>
      </c>
      <c r="L70" s="5">
        <v>0</v>
      </c>
      <c r="M70" s="5">
        <v>4</v>
      </c>
      <c r="N70" s="5">
        <v>0</v>
      </c>
    </row>
    <row r="71" spans="1:14" s="2" customFormat="1" ht="24" customHeight="1" thickBot="1" x14ac:dyDescent="0.25">
      <c r="A71" s="5"/>
      <c r="B71" s="5"/>
      <c r="C71" s="5"/>
      <c r="D71" s="5"/>
      <c r="E71" s="5"/>
      <c r="F71" s="5"/>
      <c r="G71" s="5"/>
      <c r="H71" s="5" t="s">
        <v>23</v>
      </c>
      <c r="I71" s="5" t="s">
        <v>21</v>
      </c>
      <c r="J71" s="5">
        <v>8</v>
      </c>
      <c r="K71" s="5">
        <v>15</v>
      </c>
      <c r="L71" s="5">
        <v>0</v>
      </c>
      <c r="M71" s="5">
        <v>15</v>
      </c>
      <c r="N71" s="5">
        <v>0</v>
      </c>
    </row>
    <row r="72" spans="1:14" s="2" customFormat="1" ht="24" customHeight="1" thickBot="1" x14ac:dyDescent="0.25">
      <c r="A72" s="5"/>
      <c r="B72" s="5"/>
      <c r="C72" s="5"/>
      <c r="D72" s="5"/>
      <c r="E72" s="5"/>
      <c r="F72" s="5"/>
      <c r="G72" s="5"/>
      <c r="H72" s="5" t="s">
        <v>44</v>
      </c>
      <c r="I72" s="5" t="s">
        <v>45</v>
      </c>
      <c r="J72" s="5">
        <v>0</v>
      </c>
      <c r="K72" s="5">
        <v>1</v>
      </c>
      <c r="L72" s="5">
        <v>0</v>
      </c>
      <c r="M72" s="5">
        <v>1</v>
      </c>
      <c r="N72" s="5">
        <v>0</v>
      </c>
    </row>
  </sheetData>
  <pageMargins left="0.7" right="0.7" top="0.75" bottom="0.75" header="0.3" footer="0.3"/>
  <pageSetup paperSize="8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abSelected="1" workbookViewId="0">
      <selection sqref="A1:XFD1048576"/>
    </sheetView>
  </sheetViews>
  <sheetFormatPr defaultColWidth="9.140625" defaultRowHeight="15" x14ac:dyDescent="0.25"/>
  <cols>
    <col min="1" max="1" width="42.85546875" style="1" customWidth="1"/>
    <col min="2" max="2" width="21.42578125" style="1" customWidth="1"/>
    <col min="3" max="3" width="42.85546875" style="1" customWidth="1"/>
    <col min="4" max="4" width="21.42578125" style="1" customWidth="1"/>
    <col min="5" max="5" width="11.42578125" style="1" customWidth="1"/>
    <col min="6" max="6" width="28.5703125" style="1" customWidth="1"/>
    <col min="7" max="7" width="11.42578125" style="1" customWidth="1"/>
    <col min="8" max="8" width="21.42578125" style="1" customWidth="1"/>
    <col min="9" max="9" width="14.28515625" style="1" customWidth="1"/>
    <col min="10" max="14" width="7.140625" style="1" customWidth="1"/>
    <col min="15" max="16384" width="9.140625" style="1"/>
  </cols>
  <sheetData>
    <row r="2" spans="1:14" ht="15.75" thickBot="1" x14ac:dyDescent="0.3"/>
    <row r="3" spans="1:14" s="2" customFormat="1" ht="24" customHeight="1" thickBot="1" x14ac:dyDescent="0.25">
      <c r="A3" s="3" t="s">
        <v>0</v>
      </c>
      <c r="B3" s="3" t="s">
        <v>1</v>
      </c>
      <c r="C3" s="3" t="s">
        <v>2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</row>
    <row r="4" spans="1:14" s="2" customFormat="1" ht="24" customHeight="1" thickBot="1" x14ac:dyDescent="0.25">
      <c r="A4" s="4" t="s">
        <v>13</v>
      </c>
    </row>
    <row r="5" spans="1:14" s="2" customFormat="1" ht="24" customHeight="1" thickBot="1" x14ac:dyDescent="0.25">
      <c r="A5" s="5" t="s">
        <v>101</v>
      </c>
      <c r="B5" s="5" t="s">
        <v>102</v>
      </c>
      <c r="C5" s="5" t="s">
        <v>103</v>
      </c>
      <c r="D5" s="5" t="s">
        <v>102</v>
      </c>
      <c r="E5" s="5" t="s">
        <v>104</v>
      </c>
      <c r="F5" s="5" t="s">
        <v>105</v>
      </c>
      <c r="G5" s="6">
        <v>653434.49</v>
      </c>
      <c r="H5" s="5" t="s">
        <v>44</v>
      </c>
      <c r="I5" s="5" t="s">
        <v>45</v>
      </c>
      <c r="J5" s="5">
        <v>0</v>
      </c>
      <c r="K5" s="5">
        <v>1</v>
      </c>
      <c r="L5" s="5">
        <v>1</v>
      </c>
      <c r="M5" s="5">
        <v>0</v>
      </c>
      <c r="N5" s="5">
        <v>0</v>
      </c>
    </row>
    <row r="6" spans="1:14" s="2" customFormat="1" ht="24" customHeight="1" thickBot="1" x14ac:dyDescent="0.25">
      <c r="A6" s="5" t="s">
        <v>114</v>
      </c>
      <c r="B6" s="5" t="s">
        <v>115</v>
      </c>
      <c r="C6" s="5" t="s">
        <v>116</v>
      </c>
      <c r="D6" s="5" t="s">
        <v>115</v>
      </c>
      <c r="E6" s="5" t="s">
        <v>117</v>
      </c>
      <c r="F6" s="5" t="s">
        <v>118</v>
      </c>
      <c r="G6" s="6">
        <v>5189598.58</v>
      </c>
      <c r="H6" s="5" t="s">
        <v>20</v>
      </c>
      <c r="I6" s="5" t="s">
        <v>21</v>
      </c>
      <c r="J6" s="5">
        <v>81</v>
      </c>
      <c r="K6" s="5">
        <v>81</v>
      </c>
      <c r="L6" s="5">
        <v>0</v>
      </c>
      <c r="M6" s="5">
        <v>47</v>
      </c>
      <c r="N6" s="5">
        <v>34</v>
      </c>
    </row>
    <row r="7" spans="1:14" s="2" customFormat="1" ht="24" customHeight="1" thickBot="1" x14ac:dyDescent="0.25">
      <c r="A7" s="5" t="s">
        <v>128</v>
      </c>
      <c r="B7" s="5" t="s">
        <v>129</v>
      </c>
      <c r="C7" s="5" t="s">
        <v>103</v>
      </c>
      <c r="D7" s="5" t="s">
        <v>129</v>
      </c>
      <c r="E7" s="5" t="s">
        <v>130</v>
      </c>
      <c r="F7" s="5" t="s">
        <v>131</v>
      </c>
      <c r="G7" s="6">
        <v>316653.32</v>
      </c>
      <c r="H7" s="5" t="s">
        <v>44</v>
      </c>
      <c r="I7" s="5" t="s">
        <v>45</v>
      </c>
      <c r="J7" s="5">
        <v>0</v>
      </c>
      <c r="K7" s="5">
        <v>1</v>
      </c>
      <c r="L7" s="5">
        <v>0</v>
      </c>
      <c r="M7" s="5">
        <v>0</v>
      </c>
      <c r="N7" s="5">
        <v>1</v>
      </c>
    </row>
    <row r="8" spans="1:14" s="2" customFormat="1" ht="24" customHeight="1" thickBot="1" x14ac:dyDescent="0.25">
      <c r="A8" s="4" t="s">
        <v>141</v>
      </c>
    </row>
    <row r="9" spans="1:14" s="2" customFormat="1" ht="24" customHeight="1" thickBot="1" x14ac:dyDescent="0.25">
      <c r="A9" s="5" t="s">
        <v>152</v>
      </c>
      <c r="B9" s="5" t="s">
        <v>153</v>
      </c>
      <c r="C9" s="5" t="s">
        <v>154</v>
      </c>
      <c r="D9" s="5" t="s">
        <v>153</v>
      </c>
      <c r="E9" s="5" t="s">
        <v>155</v>
      </c>
      <c r="F9" s="5" t="s">
        <v>156</v>
      </c>
      <c r="G9" s="6">
        <v>7169306.3099999996</v>
      </c>
      <c r="H9" s="5" t="s">
        <v>20</v>
      </c>
      <c r="I9" s="5" t="s">
        <v>21</v>
      </c>
      <c r="J9" s="5">
        <v>0</v>
      </c>
      <c r="K9" s="5">
        <v>90</v>
      </c>
      <c r="L9" s="5">
        <v>90</v>
      </c>
      <c r="M9" s="5">
        <v>0</v>
      </c>
      <c r="N9" s="5">
        <v>0</v>
      </c>
    </row>
    <row r="10" spans="1:14" s="2" customFormat="1" ht="24" customHeight="1" thickBot="1" x14ac:dyDescent="0.25">
      <c r="A10" s="5"/>
      <c r="B10" s="5"/>
      <c r="C10" s="5"/>
      <c r="D10" s="5"/>
      <c r="E10" s="5"/>
      <c r="F10" s="5"/>
      <c r="G10" s="5"/>
      <c r="H10" s="5" t="s">
        <v>22</v>
      </c>
      <c r="I10" s="5" t="s">
        <v>21</v>
      </c>
      <c r="J10" s="5">
        <v>0</v>
      </c>
      <c r="K10" s="5">
        <v>3</v>
      </c>
      <c r="L10" s="5">
        <v>3</v>
      </c>
      <c r="M10" s="5">
        <v>0</v>
      </c>
      <c r="N10" s="5">
        <v>0</v>
      </c>
    </row>
    <row r="11" spans="1:14" s="2" customFormat="1" ht="24" customHeight="1" thickBot="1" x14ac:dyDescent="0.25">
      <c r="A11" s="5"/>
      <c r="B11" s="5"/>
      <c r="C11" s="5"/>
      <c r="D11" s="5"/>
      <c r="E11" s="5"/>
      <c r="F11" s="5"/>
      <c r="G11" s="5"/>
      <c r="H11" s="5" t="s">
        <v>44</v>
      </c>
      <c r="I11" s="5" t="s">
        <v>45</v>
      </c>
      <c r="J11" s="5">
        <v>0</v>
      </c>
      <c r="K11" s="5">
        <v>1</v>
      </c>
      <c r="L11" s="5">
        <v>1</v>
      </c>
      <c r="M11" s="5">
        <v>0</v>
      </c>
      <c r="N11" s="5">
        <v>0</v>
      </c>
    </row>
    <row r="12" spans="1:14" s="2" customFormat="1" ht="24" customHeight="1" thickBot="1" x14ac:dyDescent="0.25">
      <c r="A12" s="5" t="s">
        <v>157</v>
      </c>
      <c r="B12" s="5" t="s">
        <v>158</v>
      </c>
      <c r="C12" s="5" t="s">
        <v>159</v>
      </c>
      <c r="D12" s="5" t="s">
        <v>158</v>
      </c>
      <c r="E12" s="5" t="s">
        <v>160</v>
      </c>
      <c r="F12" s="5" t="s">
        <v>161</v>
      </c>
      <c r="G12" s="6">
        <v>486325.44</v>
      </c>
      <c r="H12" s="5" t="s">
        <v>44</v>
      </c>
      <c r="I12" s="5" t="s">
        <v>45</v>
      </c>
      <c r="J12" s="5">
        <v>1</v>
      </c>
      <c r="K12" s="5">
        <v>1</v>
      </c>
      <c r="L12" s="5">
        <v>1</v>
      </c>
      <c r="M12" s="5">
        <v>0</v>
      </c>
      <c r="N12" s="5">
        <v>0</v>
      </c>
    </row>
    <row r="13" spans="1:14" s="2" customFormat="1" ht="24" customHeight="1" thickBot="1" x14ac:dyDescent="0.25">
      <c r="A13" s="5" t="s">
        <v>165</v>
      </c>
      <c r="B13" s="5" t="s">
        <v>166</v>
      </c>
      <c r="C13" s="5" t="s">
        <v>167</v>
      </c>
      <c r="D13" s="5" t="s">
        <v>168</v>
      </c>
      <c r="E13" s="5" t="s">
        <v>169</v>
      </c>
      <c r="F13" s="5" t="s">
        <v>170</v>
      </c>
      <c r="G13" s="6">
        <v>1720718.33</v>
      </c>
      <c r="H13" s="5" t="s">
        <v>20</v>
      </c>
      <c r="I13" s="5" t="s">
        <v>21</v>
      </c>
      <c r="J13" s="5">
        <v>18</v>
      </c>
      <c r="K13" s="5">
        <v>26</v>
      </c>
      <c r="L13" s="5">
        <v>0</v>
      </c>
      <c r="M13" s="5">
        <v>22</v>
      </c>
      <c r="N13" s="5">
        <v>4</v>
      </c>
    </row>
    <row r="14" spans="1:14" s="2" customFormat="1" ht="24" customHeight="1" thickBot="1" x14ac:dyDescent="0.25">
      <c r="A14" s="5" t="s">
        <v>171</v>
      </c>
      <c r="B14" s="5" t="s">
        <v>172</v>
      </c>
      <c r="C14" s="5" t="s">
        <v>173</v>
      </c>
      <c r="D14" s="5" t="s">
        <v>174</v>
      </c>
      <c r="E14" s="5" t="s">
        <v>175</v>
      </c>
      <c r="F14" s="5" t="s">
        <v>176</v>
      </c>
      <c r="G14" s="6">
        <v>8021819.5999999996</v>
      </c>
      <c r="H14" s="5" t="s">
        <v>20</v>
      </c>
      <c r="I14" s="5" t="s">
        <v>21</v>
      </c>
      <c r="J14" s="5">
        <v>82</v>
      </c>
      <c r="K14" s="5">
        <v>98</v>
      </c>
      <c r="L14" s="5">
        <v>98</v>
      </c>
      <c r="M14" s="5">
        <v>0</v>
      </c>
      <c r="N14" s="5">
        <v>0</v>
      </c>
    </row>
    <row r="15" spans="1:14" s="2" customFormat="1" ht="24" customHeight="1" thickBot="1" x14ac:dyDescent="0.25">
      <c r="A15" s="5"/>
      <c r="B15" s="5"/>
      <c r="C15" s="5"/>
      <c r="D15" s="5"/>
      <c r="E15" s="5"/>
      <c r="F15" s="5"/>
      <c r="G15" s="5"/>
      <c r="H15" s="5" t="s">
        <v>22</v>
      </c>
      <c r="I15" s="5" t="s">
        <v>21</v>
      </c>
      <c r="J15" s="5">
        <v>3</v>
      </c>
      <c r="K15" s="5">
        <v>7</v>
      </c>
      <c r="L15" s="5">
        <v>7</v>
      </c>
      <c r="M15" s="5">
        <v>0</v>
      </c>
      <c r="N15" s="5">
        <v>0</v>
      </c>
    </row>
    <row r="16" spans="1:14" s="2" customFormat="1" ht="24" customHeight="1" thickBot="1" x14ac:dyDescent="0.25">
      <c r="A16" s="5"/>
      <c r="B16" s="5"/>
      <c r="C16" s="5"/>
      <c r="D16" s="5"/>
      <c r="E16" s="5"/>
      <c r="F16" s="5"/>
      <c r="G16" s="5"/>
      <c r="H16" s="5" t="s">
        <v>23</v>
      </c>
      <c r="I16" s="5" t="s">
        <v>21</v>
      </c>
      <c r="J16" s="5">
        <v>9</v>
      </c>
      <c r="K16" s="5">
        <v>15</v>
      </c>
      <c r="L16" s="5">
        <v>15</v>
      </c>
      <c r="M16" s="5">
        <v>0</v>
      </c>
      <c r="N16" s="5">
        <v>0</v>
      </c>
    </row>
    <row r="17" spans="1:14" s="2" customFormat="1" ht="24" customHeight="1" thickBot="1" x14ac:dyDescent="0.25">
      <c r="A17" s="5" t="s">
        <v>197</v>
      </c>
      <c r="B17" s="5" t="s">
        <v>193</v>
      </c>
      <c r="C17" s="5" t="s">
        <v>198</v>
      </c>
      <c r="D17" s="5" t="s">
        <v>199</v>
      </c>
      <c r="E17" s="5" t="s">
        <v>200</v>
      </c>
      <c r="F17" s="5" t="s">
        <v>201</v>
      </c>
      <c r="G17" s="6">
        <v>9719135.4700000007</v>
      </c>
      <c r="H17" s="5" t="s">
        <v>20</v>
      </c>
      <c r="I17" s="5" t="s">
        <v>21</v>
      </c>
      <c r="J17" s="5">
        <v>85</v>
      </c>
      <c r="K17" s="5">
        <v>133</v>
      </c>
      <c r="L17" s="5">
        <v>133</v>
      </c>
      <c r="M17" s="5">
        <v>0</v>
      </c>
      <c r="N17" s="5">
        <v>0</v>
      </c>
    </row>
    <row r="18" spans="1:14" s="2" customFormat="1" ht="24" customHeight="1" thickBot="1" x14ac:dyDescent="0.25">
      <c r="A18" s="5"/>
      <c r="B18" s="5"/>
      <c r="C18" s="5"/>
      <c r="D18" s="5"/>
      <c r="E18" s="5"/>
      <c r="F18" s="5"/>
      <c r="G18" s="5"/>
      <c r="H18" s="5" t="s">
        <v>22</v>
      </c>
      <c r="I18" s="5" t="s">
        <v>21</v>
      </c>
      <c r="J18" s="5">
        <v>0</v>
      </c>
      <c r="K18" s="5">
        <v>3</v>
      </c>
      <c r="L18" s="5">
        <v>3</v>
      </c>
      <c r="M18" s="5">
        <v>0</v>
      </c>
      <c r="N18" s="5">
        <v>0</v>
      </c>
    </row>
    <row r="19" spans="1:14" s="2" customFormat="1" ht="24" customHeight="1" thickBot="1" x14ac:dyDescent="0.25">
      <c r="A19" s="5" t="s">
        <v>230</v>
      </c>
      <c r="B19" s="5" t="s">
        <v>231</v>
      </c>
      <c r="C19" s="5" t="s">
        <v>232</v>
      </c>
      <c r="D19" s="5" t="s">
        <v>231</v>
      </c>
      <c r="E19" s="5" t="s">
        <v>233</v>
      </c>
      <c r="F19" s="5" t="s">
        <v>234</v>
      </c>
      <c r="G19" s="6">
        <v>7050111.6699999999</v>
      </c>
      <c r="H19" s="5" t="s">
        <v>20</v>
      </c>
      <c r="I19" s="5" t="s">
        <v>21</v>
      </c>
      <c r="J19" s="5">
        <v>49</v>
      </c>
      <c r="K19" s="5">
        <v>86</v>
      </c>
      <c r="L19" s="5">
        <v>86</v>
      </c>
      <c r="M19" s="5">
        <v>0</v>
      </c>
      <c r="N19" s="5">
        <v>0</v>
      </c>
    </row>
    <row r="20" spans="1:14" s="2" customFormat="1" ht="24" customHeight="1" thickBot="1" x14ac:dyDescent="0.25">
      <c r="A20" s="5"/>
      <c r="B20" s="5"/>
      <c r="C20" s="5"/>
      <c r="D20" s="5"/>
      <c r="E20" s="5"/>
      <c r="F20" s="5"/>
      <c r="G20" s="5"/>
      <c r="H20" s="5" t="s">
        <v>22</v>
      </c>
      <c r="I20" s="5" t="s">
        <v>21</v>
      </c>
      <c r="J20" s="5">
        <v>0</v>
      </c>
      <c r="K20" s="5">
        <v>6</v>
      </c>
      <c r="L20" s="5">
        <v>6</v>
      </c>
      <c r="M20" s="5">
        <v>0</v>
      </c>
      <c r="N20" s="5">
        <v>0</v>
      </c>
    </row>
    <row r="21" spans="1:14" s="2" customFormat="1" ht="24" customHeight="1" thickBot="1" x14ac:dyDescent="0.25">
      <c r="A21" s="5"/>
      <c r="B21" s="5"/>
      <c r="C21" s="5"/>
      <c r="D21" s="5"/>
      <c r="E21" s="5"/>
      <c r="F21" s="5"/>
      <c r="G21" s="5"/>
      <c r="H21" s="5" t="s">
        <v>23</v>
      </c>
      <c r="I21" s="5" t="s">
        <v>21</v>
      </c>
      <c r="J21" s="5">
        <v>5</v>
      </c>
      <c r="K21" s="5">
        <v>15</v>
      </c>
      <c r="L21" s="5">
        <v>15</v>
      </c>
      <c r="M21" s="5">
        <v>0</v>
      </c>
      <c r="N21" s="5">
        <v>0</v>
      </c>
    </row>
    <row r="22" spans="1:14" s="2" customFormat="1" ht="24" customHeight="1" thickBot="1" x14ac:dyDescent="0.25">
      <c r="A22" s="5" t="s">
        <v>240</v>
      </c>
      <c r="B22" s="5" t="s">
        <v>236</v>
      </c>
      <c r="C22" s="5" t="s">
        <v>241</v>
      </c>
      <c r="D22" s="5" t="s">
        <v>236</v>
      </c>
      <c r="E22" s="5" t="s">
        <v>242</v>
      </c>
      <c r="F22" s="5" t="s">
        <v>243</v>
      </c>
      <c r="G22" s="6">
        <v>1358751.02</v>
      </c>
      <c r="H22" s="5" t="s">
        <v>20</v>
      </c>
      <c r="I22" s="5" t="s">
        <v>21</v>
      </c>
      <c r="J22" s="5">
        <v>0</v>
      </c>
      <c r="K22" s="5">
        <v>19</v>
      </c>
      <c r="L22" s="5">
        <v>0</v>
      </c>
      <c r="M22" s="5">
        <v>19</v>
      </c>
      <c r="N22" s="5">
        <v>0</v>
      </c>
    </row>
    <row r="23" spans="1:14" s="2" customFormat="1" ht="24" customHeight="1" thickBot="1" x14ac:dyDescent="0.25">
      <c r="A23" s="5" t="s">
        <v>244</v>
      </c>
      <c r="B23" s="5" t="s">
        <v>245</v>
      </c>
      <c r="C23" s="5" t="s">
        <v>246</v>
      </c>
      <c r="D23" s="5" t="s">
        <v>245</v>
      </c>
      <c r="E23" s="5" t="s">
        <v>247</v>
      </c>
      <c r="F23" s="5" t="s">
        <v>248</v>
      </c>
      <c r="G23" s="6">
        <v>3815952.17</v>
      </c>
      <c r="H23" s="5" t="s">
        <v>20</v>
      </c>
      <c r="I23" s="5" t="s">
        <v>21</v>
      </c>
      <c r="J23" s="5">
        <v>101</v>
      </c>
      <c r="K23" s="5">
        <v>150</v>
      </c>
      <c r="L23" s="5">
        <v>0</v>
      </c>
      <c r="M23" s="5">
        <v>49</v>
      </c>
      <c r="N23" s="5">
        <v>0</v>
      </c>
    </row>
    <row r="24" spans="1:14" s="2" customFormat="1" ht="24" customHeight="1" thickBot="1" x14ac:dyDescent="0.25">
      <c r="A24" s="5"/>
      <c r="B24" s="5"/>
      <c r="C24" s="5"/>
      <c r="D24" s="5"/>
      <c r="E24" s="5"/>
      <c r="F24" s="5"/>
      <c r="G24" s="5"/>
      <c r="H24" s="5" t="s">
        <v>22</v>
      </c>
      <c r="I24" s="5" t="s">
        <v>21</v>
      </c>
      <c r="J24" s="5">
        <v>2</v>
      </c>
      <c r="K24" s="5">
        <v>7</v>
      </c>
      <c r="L24" s="5">
        <v>0</v>
      </c>
      <c r="M24" s="5">
        <v>5</v>
      </c>
      <c r="N24" s="5">
        <v>0</v>
      </c>
    </row>
    <row r="25" spans="1:14" s="2" customFormat="1" ht="24" customHeight="1" thickBot="1" x14ac:dyDescent="0.25">
      <c r="A25" s="5" t="s">
        <v>255</v>
      </c>
      <c r="B25" s="5" t="s">
        <v>256</v>
      </c>
      <c r="C25" s="5" t="s">
        <v>257</v>
      </c>
      <c r="D25" s="5" t="s">
        <v>258</v>
      </c>
      <c r="E25" s="5" t="s">
        <v>259</v>
      </c>
      <c r="F25" s="5" t="s">
        <v>260</v>
      </c>
      <c r="G25" s="6">
        <v>653434.49</v>
      </c>
      <c r="H25" s="5" t="s">
        <v>44</v>
      </c>
      <c r="I25" s="5" t="s">
        <v>45</v>
      </c>
      <c r="J25" s="5">
        <v>1</v>
      </c>
      <c r="K25" s="5">
        <v>1</v>
      </c>
      <c r="L25" s="5">
        <v>1</v>
      </c>
      <c r="M25" s="5">
        <v>0</v>
      </c>
      <c r="N25" s="5">
        <v>0</v>
      </c>
    </row>
    <row r="26" spans="1:14" s="2" customFormat="1" ht="24" customHeight="1" thickBot="1" x14ac:dyDescent="0.25">
      <c r="A26" s="4" t="s">
        <v>261</v>
      </c>
    </row>
    <row r="27" spans="1:14" s="2" customFormat="1" ht="24" customHeight="1" thickBot="1" x14ac:dyDescent="0.25">
      <c r="A27" s="5" t="s">
        <v>299</v>
      </c>
      <c r="B27" s="5" t="s">
        <v>300</v>
      </c>
      <c r="C27" s="5" t="s">
        <v>301</v>
      </c>
      <c r="D27" s="5" t="s">
        <v>302</v>
      </c>
      <c r="E27" s="5" t="s">
        <v>303</v>
      </c>
      <c r="F27" s="5" t="s">
        <v>304</v>
      </c>
      <c r="G27" s="6">
        <v>10868073.58</v>
      </c>
      <c r="H27" s="5" t="s">
        <v>20</v>
      </c>
      <c r="I27" s="5" t="s">
        <v>21</v>
      </c>
      <c r="J27" s="5">
        <v>0</v>
      </c>
      <c r="K27" s="5">
        <v>135</v>
      </c>
      <c r="L27" s="5">
        <v>135</v>
      </c>
      <c r="M27" s="5">
        <v>0</v>
      </c>
      <c r="N27" s="5">
        <v>0</v>
      </c>
    </row>
    <row r="28" spans="1:14" s="2" customFormat="1" ht="24" customHeight="1" thickBot="1" x14ac:dyDescent="0.25">
      <c r="A28" s="5"/>
      <c r="B28" s="5"/>
      <c r="C28" s="5"/>
      <c r="D28" s="5"/>
      <c r="E28" s="5"/>
      <c r="F28" s="5"/>
      <c r="G28" s="5"/>
      <c r="H28" s="5" t="s">
        <v>22</v>
      </c>
      <c r="I28" s="5" t="s">
        <v>21</v>
      </c>
      <c r="J28" s="5">
        <v>0</v>
      </c>
      <c r="K28" s="5">
        <v>9</v>
      </c>
      <c r="L28" s="5">
        <v>9</v>
      </c>
      <c r="M28" s="5">
        <v>0</v>
      </c>
      <c r="N28" s="5">
        <v>0</v>
      </c>
    </row>
    <row r="29" spans="1:14" s="2" customFormat="1" ht="24" customHeight="1" thickBot="1" x14ac:dyDescent="0.25">
      <c r="A29" s="5"/>
      <c r="B29" s="5"/>
      <c r="C29" s="5"/>
      <c r="D29" s="5"/>
      <c r="E29" s="5"/>
      <c r="F29" s="5"/>
      <c r="G29" s="5"/>
      <c r="H29" s="5" t="s">
        <v>23</v>
      </c>
      <c r="I29" s="5" t="s">
        <v>21</v>
      </c>
      <c r="J29" s="5">
        <v>0</v>
      </c>
      <c r="K29" s="5">
        <v>15</v>
      </c>
      <c r="L29" s="5">
        <v>15</v>
      </c>
      <c r="M29" s="5">
        <v>0</v>
      </c>
      <c r="N29" s="5">
        <v>0</v>
      </c>
    </row>
    <row r="30" spans="1:14" s="2" customFormat="1" ht="24" customHeight="1" thickBot="1" x14ac:dyDescent="0.25">
      <c r="A30" s="5" t="s">
        <v>367</v>
      </c>
      <c r="B30" s="5" t="s">
        <v>368</v>
      </c>
      <c r="C30" s="5" t="s">
        <v>369</v>
      </c>
      <c r="D30" s="5" t="s">
        <v>368</v>
      </c>
      <c r="E30" s="5" t="s">
        <v>372</v>
      </c>
      <c r="F30" s="5" t="s">
        <v>373</v>
      </c>
      <c r="G30" s="6">
        <v>657728.93999999994</v>
      </c>
      <c r="H30" s="5" t="s">
        <v>20</v>
      </c>
      <c r="I30" s="5" t="s">
        <v>21</v>
      </c>
      <c r="J30" s="5">
        <v>0</v>
      </c>
      <c r="K30" s="5">
        <v>9</v>
      </c>
      <c r="L30" s="5">
        <v>0</v>
      </c>
      <c r="M30" s="5">
        <v>9</v>
      </c>
      <c r="N30" s="5">
        <v>0</v>
      </c>
    </row>
    <row r="31" spans="1:14" s="2" customFormat="1" ht="24" customHeight="1" thickBot="1" x14ac:dyDescent="0.25">
      <c r="A31" s="4" t="s">
        <v>405</v>
      </c>
    </row>
    <row r="32" spans="1:14" s="2" customFormat="1" ht="24" customHeight="1" thickBot="1" x14ac:dyDescent="0.25">
      <c r="A32" s="5" t="s">
        <v>411</v>
      </c>
      <c r="B32" s="5" t="s">
        <v>412</v>
      </c>
      <c r="C32" s="5" t="s">
        <v>413</v>
      </c>
      <c r="D32" s="5" t="s">
        <v>412</v>
      </c>
      <c r="E32" s="5" t="s">
        <v>414</v>
      </c>
      <c r="F32" s="5" t="s">
        <v>415</v>
      </c>
      <c r="G32" s="6">
        <v>1275050.69</v>
      </c>
      <c r="H32" s="5" t="s">
        <v>20</v>
      </c>
      <c r="I32" s="5" t="s">
        <v>21</v>
      </c>
      <c r="J32" s="5">
        <v>18</v>
      </c>
      <c r="K32" s="5">
        <v>18</v>
      </c>
      <c r="L32" s="5">
        <v>0</v>
      </c>
      <c r="M32" s="5">
        <v>14</v>
      </c>
      <c r="N32" s="5">
        <v>4</v>
      </c>
    </row>
    <row r="33" spans="1:14" s="2" customFormat="1" ht="24" customHeight="1" thickBot="1" x14ac:dyDescent="0.25">
      <c r="A33" s="5" t="s">
        <v>426</v>
      </c>
      <c r="B33" s="5" t="s">
        <v>427</v>
      </c>
      <c r="C33" s="5" t="s">
        <v>428</v>
      </c>
      <c r="D33" s="5" t="s">
        <v>427</v>
      </c>
      <c r="E33" s="5" t="s">
        <v>429</v>
      </c>
      <c r="F33" s="5" t="s">
        <v>430</v>
      </c>
      <c r="G33" s="6">
        <v>3074845.74</v>
      </c>
      <c r="H33" s="5" t="s">
        <v>20</v>
      </c>
      <c r="I33" s="5" t="s">
        <v>21</v>
      </c>
      <c r="J33" s="5">
        <v>0</v>
      </c>
      <c r="K33" s="5">
        <v>36</v>
      </c>
      <c r="L33" s="5">
        <v>0</v>
      </c>
      <c r="M33" s="5">
        <v>36</v>
      </c>
      <c r="N33" s="5">
        <v>0</v>
      </c>
    </row>
    <row r="34" spans="1:14" s="2" customFormat="1" ht="24" customHeight="1" thickBot="1" x14ac:dyDescent="0.25">
      <c r="A34" s="4" t="s">
        <v>497</v>
      </c>
    </row>
    <row r="35" spans="1:14" s="2" customFormat="1" ht="24" customHeight="1" thickBot="1" x14ac:dyDescent="0.25">
      <c r="A35" s="5" t="s">
        <v>503</v>
      </c>
      <c r="B35" s="5" t="s">
        <v>504</v>
      </c>
      <c r="C35" s="5" t="s">
        <v>505</v>
      </c>
      <c r="D35" s="5" t="s">
        <v>506</v>
      </c>
      <c r="E35" s="5" t="s">
        <v>507</v>
      </c>
      <c r="F35" s="5" t="s">
        <v>508</v>
      </c>
      <c r="G35" s="6">
        <v>4002589.78</v>
      </c>
      <c r="H35" s="5" t="s">
        <v>20</v>
      </c>
      <c r="I35" s="5" t="s">
        <v>21</v>
      </c>
      <c r="J35" s="5">
        <v>0</v>
      </c>
      <c r="K35" s="5">
        <v>46</v>
      </c>
      <c r="L35" s="5">
        <v>0</v>
      </c>
      <c r="M35" s="5">
        <v>46</v>
      </c>
      <c r="N35" s="5">
        <v>0</v>
      </c>
    </row>
    <row r="36" spans="1:14" s="2" customFormat="1" ht="24" customHeight="1" thickBot="1" x14ac:dyDescent="0.25">
      <c r="A36" s="5"/>
      <c r="B36" s="5"/>
      <c r="C36" s="5"/>
      <c r="D36" s="5"/>
      <c r="E36" s="5"/>
      <c r="F36" s="5"/>
      <c r="G36" s="5"/>
      <c r="H36" s="5" t="s">
        <v>23</v>
      </c>
      <c r="I36" s="5" t="s">
        <v>21</v>
      </c>
      <c r="J36" s="5">
        <v>15</v>
      </c>
      <c r="K36" s="5">
        <v>15</v>
      </c>
      <c r="L36" s="5">
        <v>15</v>
      </c>
      <c r="M36" s="5">
        <v>0</v>
      </c>
      <c r="N36" s="5">
        <v>0</v>
      </c>
    </row>
    <row r="37" spans="1:14" s="2" customFormat="1" ht="24" customHeight="1" thickBot="1" x14ac:dyDescent="0.25">
      <c r="A37" s="5" t="s">
        <v>521</v>
      </c>
      <c r="B37" s="5" t="s">
        <v>504</v>
      </c>
      <c r="C37" s="5" t="s">
        <v>522</v>
      </c>
      <c r="D37" s="5" t="s">
        <v>504</v>
      </c>
      <c r="E37" s="5" t="s">
        <v>523</v>
      </c>
      <c r="F37" s="5" t="s">
        <v>524</v>
      </c>
      <c r="G37" s="6">
        <v>3251974.22</v>
      </c>
      <c r="H37" s="5" t="s">
        <v>20</v>
      </c>
      <c r="I37" s="5" t="s">
        <v>21</v>
      </c>
      <c r="J37" s="5">
        <v>43</v>
      </c>
      <c r="K37" s="5">
        <v>46</v>
      </c>
      <c r="L37" s="5">
        <v>0</v>
      </c>
      <c r="M37" s="5">
        <v>46</v>
      </c>
      <c r="N37" s="5">
        <v>0</v>
      </c>
    </row>
    <row r="38" spans="1:14" s="2" customFormat="1" ht="24" customHeight="1" thickBot="1" x14ac:dyDescent="0.25">
      <c r="A38" s="5" t="s">
        <v>538</v>
      </c>
      <c r="B38" s="5" t="s">
        <v>530</v>
      </c>
      <c r="C38" s="5" t="s">
        <v>539</v>
      </c>
      <c r="D38" s="5" t="s">
        <v>530</v>
      </c>
      <c r="E38" s="5" t="s">
        <v>540</v>
      </c>
      <c r="F38" s="5" t="s">
        <v>541</v>
      </c>
      <c r="G38" s="6">
        <v>5481944.8499999996</v>
      </c>
      <c r="H38" s="5" t="s">
        <v>20</v>
      </c>
      <c r="I38" s="5" t="s">
        <v>21</v>
      </c>
      <c r="J38" s="5">
        <v>50</v>
      </c>
      <c r="K38" s="5">
        <v>75</v>
      </c>
      <c r="L38" s="5">
        <v>0</v>
      </c>
      <c r="M38" s="5">
        <v>25</v>
      </c>
      <c r="N38" s="5">
        <v>50</v>
      </c>
    </row>
    <row r="39" spans="1:14" s="2" customFormat="1" ht="24" customHeight="1" thickBot="1" x14ac:dyDescent="0.25">
      <c r="A39" s="5" t="s">
        <v>558</v>
      </c>
      <c r="B39" s="5" t="s">
        <v>559</v>
      </c>
      <c r="C39" s="5" t="s">
        <v>560</v>
      </c>
      <c r="D39" s="5" t="s">
        <v>559</v>
      </c>
      <c r="E39" s="5" t="s">
        <v>561</v>
      </c>
      <c r="F39" s="5" t="s">
        <v>562</v>
      </c>
      <c r="G39" s="6">
        <v>2357908.11</v>
      </c>
      <c r="H39" s="5" t="s">
        <v>20</v>
      </c>
      <c r="I39" s="5" t="s">
        <v>21</v>
      </c>
      <c r="J39" s="5">
        <v>0</v>
      </c>
      <c r="K39" s="5">
        <v>30</v>
      </c>
      <c r="L39" s="5">
        <v>0</v>
      </c>
      <c r="M39" s="5">
        <v>30</v>
      </c>
      <c r="N39" s="5">
        <v>0</v>
      </c>
    </row>
    <row r="40" spans="1:14" s="2" customFormat="1" ht="24" customHeight="1" thickBot="1" x14ac:dyDescent="0.25">
      <c r="A40" s="5"/>
      <c r="B40" s="5"/>
      <c r="C40" s="5"/>
      <c r="D40" s="5"/>
      <c r="E40" s="5"/>
      <c r="F40" s="5"/>
      <c r="G40" s="5"/>
      <c r="H40" s="5" t="s">
        <v>44</v>
      </c>
      <c r="I40" s="5" t="s">
        <v>45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</row>
    <row r="41" spans="1:14" s="2" customFormat="1" ht="24" customHeight="1" thickBot="1" x14ac:dyDescent="0.25">
      <c r="A41" s="5" t="s">
        <v>563</v>
      </c>
      <c r="B41" s="5" t="s">
        <v>564</v>
      </c>
      <c r="C41" s="5" t="s">
        <v>565</v>
      </c>
      <c r="D41" s="5" t="s">
        <v>566</v>
      </c>
      <c r="E41" s="5" t="s">
        <v>567</v>
      </c>
      <c r="F41" s="5" t="s">
        <v>568</v>
      </c>
      <c r="G41" s="6">
        <v>6127778.9400000004</v>
      </c>
      <c r="H41" s="5" t="s">
        <v>20</v>
      </c>
      <c r="I41" s="5" t="s">
        <v>21</v>
      </c>
      <c r="J41" s="5">
        <v>64</v>
      </c>
      <c r="K41" s="5">
        <v>94</v>
      </c>
      <c r="L41" s="5">
        <v>0</v>
      </c>
      <c r="M41" s="5">
        <v>76</v>
      </c>
      <c r="N41" s="5">
        <v>18</v>
      </c>
    </row>
    <row r="42" spans="1:14" s="2" customFormat="1" ht="24" customHeight="1" thickBot="1" x14ac:dyDescent="0.25">
      <c r="A42" s="5"/>
      <c r="B42" s="5"/>
      <c r="C42" s="5"/>
      <c r="D42" s="5"/>
      <c r="E42" s="5"/>
      <c r="F42" s="5"/>
      <c r="G42" s="5"/>
      <c r="H42" s="5" t="s">
        <v>22</v>
      </c>
      <c r="I42" s="5" t="s">
        <v>21</v>
      </c>
      <c r="J42" s="5">
        <v>0</v>
      </c>
      <c r="K42" s="5">
        <v>4</v>
      </c>
      <c r="L42" s="5">
        <v>0</v>
      </c>
      <c r="M42" s="5">
        <v>4</v>
      </c>
      <c r="N42" s="5">
        <v>0</v>
      </c>
    </row>
    <row r="43" spans="1:14" s="2" customFormat="1" ht="24" customHeight="1" thickBot="1" x14ac:dyDescent="0.25">
      <c r="A43" s="5" t="s">
        <v>569</v>
      </c>
      <c r="B43" s="5" t="s">
        <v>570</v>
      </c>
      <c r="C43" s="5" t="s">
        <v>571</v>
      </c>
      <c r="D43" s="5" t="s">
        <v>570</v>
      </c>
      <c r="E43" s="5" t="s">
        <v>572</v>
      </c>
      <c r="F43" s="5" t="s">
        <v>573</v>
      </c>
      <c r="G43" s="6">
        <v>8994849.6999999993</v>
      </c>
      <c r="H43" s="5" t="s">
        <v>20</v>
      </c>
      <c r="I43" s="5" t="s">
        <v>21</v>
      </c>
      <c r="J43" s="5">
        <v>120</v>
      </c>
      <c r="K43" s="5">
        <v>120</v>
      </c>
      <c r="L43" s="5">
        <v>120</v>
      </c>
      <c r="M43" s="5">
        <v>0</v>
      </c>
      <c r="N43" s="5">
        <v>0</v>
      </c>
    </row>
    <row r="44" spans="1:14" s="2" customFormat="1" ht="24" customHeight="1" thickBot="1" x14ac:dyDescent="0.25">
      <c r="A44" s="5"/>
      <c r="B44" s="5"/>
      <c r="C44" s="5"/>
      <c r="D44" s="5"/>
      <c r="E44" s="5"/>
      <c r="F44" s="5"/>
      <c r="G44" s="5"/>
      <c r="H44" s="5" t="s">
        <v>22</v>
      </c>
      <c r="I44" s="5" t="s">
        <v>21</v>
      </c>
      <c r="J44" s="5">
        <v>3</v>
      </c>
      <c r="K44" s="5">
        <v>3</v>
      </c>
      <c r="L44" s="5">
        <v>3</v>
      </c>
      <c r="M44" s="5">
        <v>0</v>
      </c>
      <c r="N44" s="5">
        <v>0</v>
      </c>
    </row>
    <row r="45" spans="1:14" s="2" customFormat="1" ht="24" customHeight="1" thickBot="1" x14ac:dyDescent="0.25">
      <c r="A45" s="5" t="s">
        <v>580</v>
      </c>
      <c r="B45" s="5" t="s">
        <v>581</v>
      </c>
      <c r="C45" s="5" t="s">
        <v>582</v>
      </c>
      <c r="D45" s="5" t="s">
        <v>583</v>
      </c>
      <c r="E45" s="5" t="s">
        <v>584</v>
      </c>
      <c r="F45" s="5" t="s">
        <v>585</v>
      </c>
      <c r="G45" s="6">
        <v>653434.48</v>
      </c>
      <c r="H45" s="5" t="s">
        <v>44</v>
      </c>
      <c r="I45" s="5" t="s">
        <v>45</v>
      </c>
      <c r="J45" s="5">
        <v>0</v>
      </c>
      <c r="K45" s="5">
        <v>1</v>
      </c>
      <c r="L45" s="5">
        <v>1</v>
      </c>
      <c r="M45" s="5">
        <v>0</v>
      </c>
      <c r="N45" s="5">
        <v>0</v>
      </c>
    </row>
    <row r="46" spans="1:14" s="2" customFormat="1" ht="24" customHeight="1" thickBot="1" x14ac:dyDescent="0.25">
      <c r="A46" s="5" t="s">
        <v>590</v>
      </c>
      <c r="B46" s="5" t="s">
        <v>591</v>
      </c>
      <c r="C46" s="5" t="s">
        <v>592</v>
      </c>
      <c r="D46" s="5" t="s">
        <v>591</v>
      </c>
      <c r="E46" s="5" t="s">
        <v>593</v>
      </c>
      <c r="F46" s="5" t="s">
        <v>594</v>
      </c>
      <c r="G46" s="6">
        <v>391361.11</v>
      </c>
      <c r="H46" s="5" t="s">
        <v>44</v>
      </c>
      <c r="I46" s="5" t="s">
        <v>45</v>
      </c>
      <c r="J46" s="5">
        <v>0</v>
      </c>
      <c r="K46" s="5">
        <v>1</v>
      </c>
      <c r="L46" s="5">
        <v>0</v>
      </c>
      <c r="M46" s="5">
        <v>0</v>
      </c>
      <c r="N46" s="5">
        <v>1</v>
      </c>
    </row>
  </sheetData>
  <pageMargins left="0.7" right="0.7" top="0.75" bottom="0.75" header="0.3" footer="0.3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Samenvatting</vt:lpstr>
      <vt:lpstr>07-2009 tem 02-2014</vt:lpstr>
      <vt:lpstr>2009</vt:lpstr>
      <vt:lpstr>2010</vt:lpstr>
      <vt:lpstr>2011</vt:lpstr>
      <vt:lpstr>2012</vt:lpstr>
      <vt:lpstr>2013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Cousaert, Christophe</dc:creator>
  <cp:lastModifiedBy>Van Neste, Ulrike</cp:lastModifiedBy>
  <cp:lastPrinted>2014-02-26T09:23:44Z</cp:lastPrinted>
  <dcterms:created xsi:type="dcterms:W3CDTF">2014-02-21T12:10:53Z</dcterms:created>
  <dcterms:modified xsi:type="dcterms:W3CDTF">2014-02-26T09:25:58Z</dcterms:modified>
</cp:coreProperties>
</file>