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40322/"/>
    </mc:Choice>
  </mc:AlternateContent>
  <xr:revisionPtr revIDLastSave="8" documentId="8_{1135740D-766C-43BB-B9BE-3DB75CB0EDBC}" xr6:coauthVersionLast="47" xr6:coauthVersionMax="47" xr10:uidLastSave="{2BA64F9A-8244-427A-A471-6D8119461CE3}"/>
  <bookViews>
    <workbookView xWindow="-108" yWindow="-108" windowWidth="23256" windowHeight="12576" xr2:uid="{BFBC8794-4D28-4D54-8CBE-A8B70840E126}"/>
  </bookViews>
  <sheets>
    <sheet name="vraag 1a" sheetId="1" r:id="rId1"/>
    <sheet name="vraag 1b" sheetId="2" r:id="rId2"/>
    <sheet name="vraag 2" sheetId="3" r:id="rId3"/>
    <sheet name="vraag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4" l="1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31" i="4"/>
  <c r="N23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8" i="4"/>
  <c r="N2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7" i="3"/>
  <c r="B126" i="2"/>
  <c r="D46" i="4"/>
  <c r="E46" i="4"/>
  <c r="F46" i="4"/>
  <c r="G46" i="4"/>
  <c r="H46" i="4"/>
  <c r="I46" i="4"/>
  <c r="J46" i="4"/>
  <c r="K46" i="4"/>
  <c r="L46" i="4"/>
  <c r="M46" i="4"/>
  <c r="D23" i="4"/>
  <c r="E23" i="4"/>
  <c r="F23" i="4"/>
  <c r="G23" i="4"/>
  <c r="H23" i="4"/>
  <c r="I23" i="4"/>
  <c r="J23" i="4"/>
  <c r="K23" i="4"/>
  <c r="L23" i="4"/>
  <c r="M23" i="4"/>
  <c r="E22" i="3"/>
  <c r="F22" i="3"/>
  <c r="G22" i="3"/>
  <c r="H22" i="3"/>
  <c r="I22" i="3"/>
  <c r="J22" i="3"/>
  <c r="K22" i="3"/>
  <c r="L22" i="3"/>
  <c r="M22" i="3"/>
  <c r="D22" i="3"/>
</calcChain>
</file>

<file path=xl/sharedStrings.xml><?xml version="1.0" encoding="utf-8"?>
<sst xmlns="http://schemas.openxmlformats.org/spreadsheetml/2006/main" count="642" uniqueCount="255">
  <si>
    <t>Antwerpen</t>
  </si>
  <si>
    <t>ANTWERPEN</t>
  </si>
  <si>
    <t>BAARLE-HERTOG</t>
  </si>
  <si>
    <t>BEERSE</t>
  </si>
  <si>
    <t>BRASSCHAAT</t>
  </si>
  <si>
    <t>HEIST-OP-DEN-BERG</t>
  </si>
  <si>
    <t>HERSELT</t>
  </si>
  <si>
    <t>LAAKDAL</t>
  </si>
  <si>
    <t>LIER</t>
  </si>
  <si>
    <t>MECHELEN</t>
  </si>
  <si>
    <t>OUD-TURNHOUT</t>
  </si>
  <si>
    <t>PUTTE</t>
  </si>
  <si>
    <t>PUURS</t>
  </si>
  <si>
    <t>RANST</t>
  </si>
  <si>
    <t>RAVELS</t>
  </si>
  <si>
    <t>SCHILDE</t>
  </si>
  <si>
    <t>SINT-AMANDS</t>
  </si>
  <si>
    <t>SINT-KATELIJNE-WAVER</t>
  </si>
  <si>
    <t>TURNHOUT</t>
  </si>
  <si>
    <t>VORSELAAR</t>
  </si>
  <si>
    <t>WILLEBROEK</t>
  </si>
  <si>
    <t>ALKEN</t>
  </si>
  <si>
    <t>BREE</t>
  </si>
  <si>
    <t>DIEPENBEEK</t>
  </si>
  <si>
    <t>HASSELT</t>
  </si>
  <si>
    <t>HERK-DE-STAD</t>
  </si>
  <si>
    <t>LOMMEL</t>
  </si>
  <si>
    <t>PEER</t>
  </si>
  <si>
    <t>RIEMST</t>
  </si>
  <si>
    <t>TESSENDERLO</t>
  </si>
  <si>
    <t>TONGEREN</t>
  </si>
  <si>
    <t>AALST</t>
  </si>
  <si>
    <t>BEVEREN</t>
  </si>
  <si>
    <t>BUGGENHOUT</t>
  </si>
  <si>
    <t>DE PINTE</t>
  </si>
  <si>
    <t>GAVERE</t>
  </si>
  <si>
    <t>GERAARDSBERGEN</t>
  </si>
  <si>
    <t>KRUIBEKE</t>
  </si>
  <si>
    <t>LEDE</t>
  </si>
  <si>
    <t>NINOVE</t>
  </si>
  <si>
    <t>OUDENAARDE</t>
  </si>
  <si>
    <t>SINT-MARTENS-LATEM</t>
  </si>
  <si>
    <t>SINT-NIKLAAS</t>
  </si>
  <si>
    <t>WETTEREN</t>
  </si>
  <si>
    <t>ZULTE</t>
  </si>
  <si>
    <t>AFFLIGEM</t>
  </si>
  <si>
    <t>ASSE</t>
  </si>
  <si>
    <t>BEKKEVOORT</t>
  </si>
  <si>
    <t>BOORTMEERBEEK</t>
  </si>
  <si>
    <t>DILBEEK</t>
  </si>
  <si>
    <t>HAACHT</t>
  </si>
  <si>
    <t>LANDEN</t>
  </si>
  <si>
    <t>LINTER</t>
  </si>
  <si>
    <t>LUBBEEK</t>
  </si>
  <si>
    <t>MERCHTEM</t>
  </si>
  <si>
    <t>OPWIJK</t>
  </si>
  <si>
    <t>OUD-HEVERLEE</t>
  </si>
  <si>
    <t>ZAVENTEM</t>
  </si>
  <si>
    <t>ANZEGEM</t>
  </si>
  <si>
    <t>BRUGGE</t>
  </si>
  <si>
    <t>DEERLIJK</t>
  </si>
  <si>
    <t>DENTERGEM</t>
  </si>
  <si>
    <t>HARELBEKE</t>
  </si>
  <si>
    <t>HOUTHULST</t>
  </si>
  <si>
    <t>INGELMUNSTER</t>
  </si>
  <si>
    <t>IZEGEM</t>
  </si>
  <si>
    <t>KOEKELARE</t>
  </si>
  <si>
    <t>KORTRIJK</t>
  </si>
  <si>
    <t>LEDEGEM</t>
  </si>
  <si>
    <t>MENEN</t>
  </si>
  <si>
    <t>MEULEBEKE</t>
  </si>
  <si>
    <t>MOORSLEDE</t>
  </si>
  <si>
    <t>NIEUWPOORT</t>
  </si>
  <si>
    <t>ROESELARE</t>
  </si>
  <si>
    <t>RUISELEDE</t>
  </si>
  <si>
    <t>WAREGEM</t>
  </si>
  <si>
    <t>WERVIK</t>
  </si>
  <si>
    <t>WEVELGEM</t>
  </si>
  <si>
    <t>WINGENE</t>
  </si>
  <si>
    <t>ZONNEBEKE</t>
  </si>
  <si>
    <t>ZWEVEGEM</t>
  </si>
  <si>
    <t>2018</t>
  </si>
  <si>
    <t>2019</t>
  </si>
  <si>
    <t>2020</t>
  </si>
  <si>
    <t>2021</t>
  </si>
  <si>
    <t>2022</t>
  </si>
  <si>
    <t>Gemeente</t>
  </si>
  <si>
    <t>INGEKOHIERD</t>
  </si>
  <si>
    <t>ONWAARDE</t>
  </si>
  <si>
    <t>BETAALD</t>
  </si>
  <si>
    <t>Totaal INGEKOHIERD</t>
  </si>
  <si>
    <t>Totaal ONWAARDE</t>
  </si>
  <si>
    <t>Totaal BETAALD</t>
  </si>
  <si>
    <t>Aartselaar</t>
  </si>
  <si>
    <t>Baarle-Hertog</t>
  </si>
  <si>
    <t>Beerse</t>
  </si>
  <si>
    <t>Brasschaat</t>
  </si>
  <si>
    <t>Duffel</t>
  </si>
  <si>
    <t>Geel</t>
  </si>
  <si>
    <t>Heist-op-den-Berg</t>
  </si>
  <si>
    <t>Hemiksem</t>
  </si>
  <si>
    <t>Herenthout</t>
  </si>
  <si>
    <t>Herselt</t>
  </si>
  <si>
    <t>Laakdal</t>
  </si>
  <si>
    <t>Lier</t>
  </si>
  <si>
    <t>Mechelen</t>
  </si>
  <si>
    <t>Oud-Turnhout</t>
  </si>
  <si>
    <t>Putte</t>
  </si>
  <si>
    <t>Puurs - Sint-Amands</t>
  </si>
  <si>
    <t>Ranst</t>
  </si>
  <si>
    <t>Ravels</t>
  </si>
  <si>
    <t>Schilde</t>
  </si>
  <si>
    <t>Schoten</t>
  </si>
  <si>
    <t>Sint-Katelijne-Waver</t>
  </si>
  <si>
    <t>Turnhout</t>
  </si>
  <si>
    <t>Vorselaar</t>
  </si>
  <si>
    <t>Willebroek</t>
  </si>
  <si>
    <t>Zandhoven</t>
  </si>
  <si>
    <t>Alken</t>
  </si>
  <si>
    <t>Bree</t>
  </si>
  <si>
    <t>Bocholt</t>
  </si>
  <si>
    <t>Diepenbeek</t>
  </si>
  <si>
    <t>Hasselt</t>
  </si>
  <si>
    <t>Herk-de-Stad</t>
  </si>
  <si>
    <t>Lommel</t>
  </si>
  <si>
    <t>Maasmechelen</t>
  </si>
  <si>
    <t>Peer</t>
  </si>
  <si>
    <t>Riemst</t>
  </si>
  <si>
    <t>Sint-Truiden</t>
  </si>
  <si>
    <t>Tessenderlo</t>
  </si>
  <si>
    <t>Tongeren</t>
  </si>
  <si>
    <t>Aalst</t>
  </si>
  <si>
    <t>Assenede</t>
  </si>
  <si>
    <t>Beveren</t>
  </si>
  <si>
    <t>Brakel</t>
  </si>
  <si>
    <t>Buggenhout</t>
  </si>
  <si>
    <t>Deinze</t>
  </si>
  <si>
    <t>Denderleeuw</t>
  </si>
  <si>
    <t>De Pinte</t>
  </si>
  <si>
    <t>Evergem</t>
  </si>
  <si>
    <t>Gavere</t>
  </si>
  <si>
    <t>Gent</t>
  </si>
  <si>
    <t>Geraardsbergen</t>
  </si>
  <si>
    <t>Kruibeke</t>
  </si>
  <si>
    <t>Lede</t>
  </si>
  <si>
    <t>Lierde</t>
  </si>
  <si>
    <t>Maldegem</t>
  </si>
  <si>
    <t>Nazareth</t>
  </si>
  <si>
    <t>Ninove</t>
  </si>
  <si>
    <t>Oudenaarde</t>
  </si>
  <si>
    <t>Sint-Lievens-Houtem</t>
  </si>
  <si>
    <t>Sint-Martens-Latem</t>
  </si>
  <si>
    <t>Sint-Niklaas</t>
  </si>
  <si>
    <t>Wetteren</t>
  </si>
  <si>
    <t>Zelzate</t>
  </si>
  <si>
    <t>Zottegem</t>
  </si>
  <si>
    <t>Zulte</t>
  </si>
  <si>
    <t>Zwalm</t>
  </si>
  <si>
    <t>Aarschot</t>
  </si>
  <si>
    <t>Affligem</t>
  </si>
  <si>
    <t>Asse</t>
  </si>
  <si>
    <t>Bekkevoort</t>
  </si>
  <si>
    <t>Boortmeerbeek</t>
  </si>
  <si>
    <t>Dilbeek</t>
  </si>
  <si>
    <t>Grimbergen</t>
  </si>
  <si>
    <t>Haacht</t>
  </si>
  <si>
    <t>Kampenhout</t>
  </si>
  <si>
    <t>Landen</t>
  </si>
  <si>
    <t>Linter</t>
  </si>
  <si>
    <t>Lubbeek</t>
  </si>
  <si>
    <t>Merchtem</t>
  </si>
  <si>
    <t>Opwijk</t>
  </si>
  <si>
    <t>Oud-Heverlee</t>
  </si>
  <si>
    <t>Overijse</t>
  </si>
  <si>
    <t>Steenokkerzeel</t>
  </si>
  <si>
    <t>Tienen</t>
  </si>
  <si>
    <t>Vilvoorde</t>
  </si>
  <si>
    <t>Zaventem</t>
  </si>
  <si>
    <t>Anzegem</t>
  </si>
  <si>
    <t>Avelgem</t>
  </si>
  <si>
    <t>Beernem</t>
  </si>
  <si>
    <t>Brugge</t>
  </si>
  <si>
    <t>Damme</t>
  </si>
  <si>
    <t>Deerlijk</t>
  </si>
  <si>
    <t>Dentergem</t>
  </si>
  <si>
    <t>De Panne</t>
  </si>
  <si>
    <t>Harelbeke</t>
  </si>
  <si>
    <t>Houthulst</t>
  </si>
  <si>
    <t>Ingelmunster</t>
  </si>
  <si>
    <t>Izegem</t>
  </si>
  <si>
    <t>Koekelare</t>
  </si>
  <si>
    <t>Kortrijk</t>
  </si>
  <si>
    <t>Langemark-Poelkapelle</t>
  </si>
  <si>
    <t>Ledegem</t>
  </si>
  <si>
    <t>Lendelede</t>
  </si>
  <si>
    <t>Menen</t>
  </si>
  <si>
    <t>Meulebeke</t>
  </si>
  <si>
    <t>Middelkerke</t>
  </si>
  <si>
    <t>Moorslede</t>
  </si>
  <si>
    <t>Nieuwpoort</t>
  </si>
  <si>
    <t>Poperinge</t>
  </si>
  <si>
    <t>Roeselare</t>
  </si>
  <si>
    <t>Ruiselede</t>
  </si>
  <si>
    <t>Staden</t>
  </si>
  <si>
    <t>Waregem</t>
  </si>
  <si>
    <t>Wervik</t>
  </si>
  <si>
    <t>Wevelgem</t>
  </si>
  <si>
    <t>Wingene</t>
  </si>
  <si>
    <t>Zonnebeke</t>
  </si>
  <si>
    <t>Zuienkerke</t>
  </si>
  <si>
    <t>Zwevegem</t>
  </si>
  <si>
    <t>Ingediende registers  (aantal RUPs)</t>
  </si>
  <si>
    <t>Schriftelijke vraag nr. 197 van 20 februari 2024 - bijlage</t>
  </si>
  <si>
    <t>Overzicht planbatenheffing gemeentelijke RUP's per aanslagjaar en per gemeente (ingekohierd bedrag, onwaarde en betaald bedrag) (in euro)</t>
  </si>
  <si>
    <t>Overzicht ingediende registers gemeentelijke RUP's (2018-2022)</t>
  </si>
  <si>
    <t>(bron: DSI - databank voor Digitale Stedenbouwkundige Informatie (DSI)</t>
  </si>
  <si>
    <t>broncategorie</t>
  </si>
  <si>
    <t>doelcategorie</t>
  </si>
  <si>
    <t>natuur, overig groen, bos</t>
  </si>
  <si>
    <t>wonen</t>
  </si>
  <si>
    <t>landbouw</t>
  </si>
  <si>
    <t>recreatie</t>
  </si>
  <si>
    <t>gemeenschaps- en nutsvoorzieningen</t>
  </si>
  <si>
    <t>bedrijvigheid</t>
  </si>
  <si>
    <t>winning van oppervlaktedelfstoffen</t>
  </si>
  <si>
    <t>Totaal</t>
  </si>
  <si>
    <t>artikel VCRO</t>
  </si>
  <si>
    <t>2.6.4.,1°</t>
  </si>
  <si>
    <t>2.6.4.,2°</t>
  </si>
  <si>
    <t>2.6.4.,3°</t>
  </si>
  <si>
    <t>2.6.4.,4°</t>
  </si>
  <si>
    <t>2.6.4.,5°</t>
  </si>
  <si>
    <t>2.6.4.,6°</t>
  </si>
  <si>
    <t>2.6.4.,7°</t>
  </si>
  <si>
    <t>2.6.4.,8°</t>
  </si>
  <si>
    <t>2.6.4.,9°</t>
  </si>
  <si>
    <t>2.6.4.,10°</t>
  </si>
  <si>
    <t>2.6.4.,11°</t>
  </si>
  <si>
    <t>2.6.4.,12°</t>
  </si>
  <si>
    <t>2.6.4.,13°</t>
  </si>
  <si>
    <t>2.6.4.,14°</t>
  </si>
  <si>
    <t>2.6.4.,15°</t>
  </si>
  <si>
    <t>Aantal hectare aan planbatenwaardige bestemmingswijzigingen voor de aanslagjaren 2013-2022 (voor gemeentelijke RUPs)</t>
  </si>
  <si>
    <t>2013</t>
  </si>
  <si>
    <t>2014</t>
  </si>
  <si>
    <t>2015</t>
  </si>
  <si>
    <t>2016</t>
  </si>
  <si>
    <t>2017</t>
  </si>
  <si>
    <t>op basis van inkohieringen</t>
  </si>
  <si>
    <t>Ingekohierde bedragen planbatenwaardige bestemmingswijzigingen (in euro) voor de aanslagjaren 2013-2022 (voor gemeentelijke RUPs)</t>
  </si>
  <si>
    <t>Betaalde bedragen planbatenwaardige bestemmingswijzigingen (in euro) voor de aanslagjaren 2013-2022 (voor gemeentelijke RUPs)</t>
  </si>
  <si>
    <t>Kolom1</t>
  </si>
  <si>
    <t>Kolom2</t>
  </si>
  <si>
    <t>Kolom3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</si>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</sst>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164" fontId="4" fillId="0" borderId="0" xfId="0" applyNumberFormat="1" applyFont="1"/>
    <xf numFmtId="165" fontId="0" fillId="0" borderId="0" xfId="1" applyNumberFormat="1" applyFont="1"/>
    <xf numFmtId="164" fontId="4" fillId="0" borderId="0" xfId="0" applyNumberFormat="1" applyFont="1" applyAlignment="1">
      <alignment horizontal="left" indent="1"/>
    </xf>
    <xf numFmtId="0" fontId="0" fillId="0" borderId="0" xfId="0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164" fontId="0" fillId="0" borderId="0" xfId="1" applyNumberFormat="1" applyFont="1"/>
    <xf numFmtId="165" fontId="2" fillId="0" borderId="0" xfId="0" applyNumberFormat="1" applyFont="1"/>
    <xf numFmtId="164" fontId="2" fillId="0" borderId="0" xfId="1" applyNumberFormat="1" applyFont="1"/>
    <xf numFmtId="164" fontId="1" fillId="0" borderId="0" xfId="0" applyNumberFormat="1" applyFont="1"/>
    <xf numFmtId="164" fontId="0" fillId="0" borderId="0" xfId="0" applyNumberFormat="1"/>
  </cellXfs>
  <cellStyles count="2">
    <cellStyle name="Komma" xfId="1" builtinId="3"/>
    <cellStyle name="Standaard" xfId="0" builtinId="0"/>
  </cellStyles>
  <dxfs count="65"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_-;\-* #,##0.0_-;_-* &quot;-&quot;??_-;_-@_-"/>
    </dxf>
    <dxf>
      <numFmt numFmtId="165" formatCode="_-* #,##0.0_-;\-* #,##0.0_-;_-* &quot;-&quot;??_-;_-@_-"/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862E96-B499-49C9-A232-216A4B5A2165}" name="Tabel2" displayName="Tabel2" ref="A5:F328" totalsRowShown="0" headerRowBorderDxfId="64">
  <tableColumns count="6">
    <tableColumn id="1" xr3:uid="{0380EB06-D22F-47AC-A332-301B66A8C79D}" name="Gemeente"/>
    <tableColumn id="2" xr3:uid="{47543CA2-7920-4BB3-A0FF-BACA70957C74}" name="2018"/>
    <tableColumn id="3" xr3:uid="{AFD131B7-8493-475A-9E6D-52025191479A}" name="2019"/>
    <tableColumn id="4" xr3:uid="{21634C3B-6A65-4B08-822B-E4016FC1067E}" name="2020"/>
    <tableColumn id="5" xr3:uid="{B29B23A9-8C3F-4829-A25C-C42DB9DAEAEA}" name="2021"/>
    <tableColumn id="6" xr3:uid="{3B23FDED-8F63-4495-A421-AF5C021757AB}" name="202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1241F2-617D-4F82-AEBE-465D6ED6A2BD}" name="Tabel3" displayName="Tabel3" ref="A6:B126" totalsRowCount="1">
  <sortState xmlns:xlrd2="http://schemas.microsoft.com/office/spreadsheetml/2017/richdata2" ref="A7:B125">
    <sortCondition ref="A6:A125"/>
  </sortState>
  <tableColumns count="2">
    <tableColumn id="1" xr3:uid="{26BE1623-8179-4A81-B0E9-7695C9C96655}" name="Gemeente" totalsRowLabel="Totaal"/>
    <tableColumn id="2" xr3:uid="{8ABD985B-A26D-46F5-997B-B6FE874B6D5E}" name="Ingediende registers  (aantal RUPs)" totalsRowFunction="sum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4CFD41-6DD8-4FB6-96F1-0168D3D9E1AD}" name="Tabel5" displayName="Tabel5" ref="A6:N22" totalsRowCount="1">
  <tableColumns count="14">
    <tableColumn id="4" xr3:uid="{1283B5E3-30ED-4126-B6C5-69050AEC192A}" name="artikel VCRO" totalsRowLabel="Totaal"/>
    <tableColumn id="1" xr3:uid="{BAFBBA3B-2E2F-442F-BD9F-141BA43FBC9C}" name="broncategorie"/>
    <tableColumn id="2" xr3:uid="{F0C6713D-381A-4426-B2B4-F2BB30346C7C}" name="doelcategorie"/>
    <tableColumn id="3" xr3:uid="{C68DB2F6-DBF7-4790-AB62-05806E1273F7}" name="2013" totalsRowFunction="sum" dataDxfId="63" totalsRowDxfId="62" dataCellStyle="Komma"/>
    <tableColumn id="5" xr3:uid="{7C9118FD-52D6-414B-8A02-E0FECCF07E79}" name="2014" totalsRowFunction="sum" dataDxfId="61" totalsRowDxfId="60"/>
    <tableColumn id="6" xr3:uid="{C8374FE5-A583-4E16-8ADE-1A5133C8FB99}" name="2015" totalsRowFunction="sum" dataDxfId="59" totalsRowDxfId="58"/>
    <tableColumn id="7" xr3:uid="{AC70465A-A1BD-4A18-B934-19C66DD7ECAF}" name="2016" totalsRowFunction="sum" dataDxfId="57" totalsRowDxfId="56"/>
    <tableColumn id="8" xr3:uid="{B27809B5-A6F9-4266-AA9B-5B295764EE84}" name="2017" totalsRowFunction="sum" dataDxfId="55" totalsRowDxfId="54"/>
    <tableColumn id="9" xr3:uid="{D5975C4F-0ACD-4F6B-8428-CABCF8806E07}" name="2018" totalsRowFunction="sum" dataDxfId="53" totalsRowDxfId="52"/>
    <tableColumn id="10" xr3:uid="{27BD7BFA-8043-45B8-9079-3FCE46A18C59}" name="2019" totalsRowFunction="sum" dataDxfId="51" totalsRowDxfId="50"/>
    <tableColumn id="11" xr3:uid="{610A6A17-B0EA-4307-8891-6E0855134C70}" name="2020" totalsRowFunction="sum" dataDxfId="49" totalsRowDxfId="48"/>
    <tableColumn id="12" xr3:uid="{0AECDF85-4487-4C97-BE35-8F85141C0E65}" name="2021" totalsRowFunction="sum" dataDxfId="47" totalsRowDxfId="46"/>
    <tableColumn id="13" xr3:uid="{D2E5CC11-513B-484D-82FF-2D50D485C2E7}" name="2022" totalsRowFunction="sum" dataDxfId="45" totalsRowDxfId="44"/>
    <tableColumn id="14" xr3:uid="{6DB5A4E9-27AC-483E-AEA9-DBC994BE85F6}" name="totaal" totalsRowFunction="sum" dataDxfId="43" totalsRowDxfId="42">
      <calculatedColumnFormula>SUM(Tabel5[[#This Row],[2013]:[2022]])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DFA1DC-6D4F-47FD-85EC-8E2D5A8B84E2}" name="Tabel6" displayName="Tabel6" ref="A7:N23" totalsRowCount="1">
  <tableColumns count="14">
    <tableColumn id="1" xr3:uid="{7A32011A-84C7-41A8-BC3F-AE387FB8F365}" name="artikel VCRO" totalsRowLabel="Totaal"/>
    <tableColumn id="2" xr3:uid="{A1465490-F495-4CDA-AA5F-280744582447}" name="broncategorie"/>
    <tableColumn id="3" xr3:uid="{ECB2A929-1DEC-41FC-9C1E-0656EB4CA517}" name="doelcategorie"/>
    <tableColumn id="4" xr3:uid="{1AE53839-C48C-48C4-A212-D2F884A81FBC}" name="2013" totalsRowFunction="sum" dataDxfId="41" totalsRowDxfId="40" dataCellStyle="Komma" totalsRowCellStyle="Komma"/>
    <tableColumn id="5" xr3:uid="{A9DB6230-713D-476F-9AFA-27DF56857B6A}" name="2014" totalsRowFunction="sum" dataDxfId="39" totalsRowDxfId="38" dataCellStyle="Komma" totalsRowCellStyle="Komma"/>
    <tableColumn id="6" xr3:uid="{0233056C-047D-4B0B-87BB-EB23463DB811}" name="2015" totalsRowFunction="sum" dataDxfId="37" totalsRowDxfId="36" dataCellStyle="Komma" totalsRowCellStyle="Komma"/>
    <tableColumn id="7" xr3:uid="{BE5649CE-9610-4BC9-8C7A-CECC3E8ACA52}" name="2016" totalsRowFunction="sum" dataDxfId="35" totalsRowDxfId="34" dataCellStyle="Komma" totalsRowCellStyle="Komma"/>
    <tableColumn id="8" xr3:uid="{961643DB-C92A-4C50-8CC4-30D1056C838D}" name="2017" totalsRowFunction="sum" dataDxfId="33" totalsRowDxfId="32" dataCellStyle="Komma" totalsRowCellStyle="Komma"/>
    <tableColumn id="9" xr3:uid="{D620EBDB-4A7E-4CB2-8A28-9F9FEFA2234B}" name="2018" totalsRowFunction="sum" dataDxfId="31" totalsRowDxfId="30" dataCellStyle="Komma" totalsRowCellStyle="Komma"/>
    <tableColumn id="10" xr3:uid="{CCD4516F-D123-410B-AE95-10A5F9512525}" name="2019" totalsRowFunction="sum" dataDxfId="29" totalsRowDxfId="28" dataCellStyle="Komma" totalsRowCellStyle="Komma"/>
    <tableColumn id="11" xr3:uid="{159C1AD4-114B-4DFA-B698-03F87D33FE66}" name="2020" totalsRowFunction="sum" dataDxfId="27" totalsRowDxfId="26" dataCellStyle="Komma" totalsRowCellStyle="Komma"/>
    <tableColumn id="12" xr3:uid="{76EF8975-A508-45C1-ACA9-72CAA4B85D1A}" name="2021" totalsRowFunction="sum" dataDxfId="25" totalsRowDxfId="24" dataCellStyle="Komma" totalsRowCellStyle="Komma"/>
    <tableColumn id="13" xr3:uid="{71502787-F7F7-4103-AC89-5EAFD78D6BF6}" name="2022" totalsRowFunction="sum" dataDxfId="23" totalsRowDxfId="22" dataCellStyle="Komma" totalsRowCellStyle="Komma"/>
    <tableColumn id="14" xr3:uid="{26DFA4B4-DFBA-4582-9C29-BA23E7C494B9}" name="totaal" totalsRowFunction="sum" dataDxfId="21" dataCellStyle="Komma">
      <calculatedColumnFormula>SUM(Tabel6[[#This Row],[2013]:[2022]])</calculatedColumn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4EF571-0889-4883-B982-F202F3D35787}" name="Tabel1" displayName="Tabel1" ref="A30:N46" totalsRowCount="1">
  <tableColumns count="14">
    <tableColumn id="1" xr3:uid="{1D1EDDF9-F85F-43FE-B1A1-D7A6FBB8BB47}" name="Kolom1" totalsRowLabel="Totaal"/>
    <tableColumn id="2" xr3:uid="{7C671BD6-715C-44ED-AD2A-8E2D6FD83AA8}" name="Kolom2"/>
    <tableColumn id="3" xr3:uid="{D8720733-88E9-4EBA-897F-30BCB2323939}" name="Kolom3"/>
    <tableColumn id="4" xr3:uid="{1BDC87D2-F320-41E2-A713-AD064318DA0D}" name="2013" totalsRowFunction="sum" dataDxfId="20" totalsRowDxfId="19" dataCellStyle="Komma" totalsRowCellStyle="Komma"/>
    <tableColumn id="5" xr3:uid="{D4E7C4AE-3B19-46D0-AF35-173E06489E00}" name="2014" totalsRowFunction="sum" dataDxfId="18" totalsRowDxfId="17" dataCellStyle="Komma" totalsRowCellStyle="Komma"/>
    <tableColumn id="6" xr3:uid="{B6BE8D30-CEA4-4E14-8FA8-01B8E3EB364B}" name="2015" totalsRowFunction="sum" dataDxfId="16" totalsRowDxfId="15" dataCellStyle="Komma" totalsRowCellStyle="Komma"/>
    <tableColumn id="7" xr3:uid="{46D8430B-3E0B-487A-9105-671D62204BAC}" name="2016" totalsRowFunction="sum" dataDxfId="14" totalsRowDxfId="13" dataCellStyle="Komma" totalsRowCellStyle="Komma"/>
    <tableColumn id="8" xr3:uid="{8DBA89EC-3CAB-4FDC-9606-19122F2CE0E8}" name="2017" totalsRowFunction="sum" dataDxfId="12" totalsRowDxfId="11" dataCellStyle="Komma" totalsRowCellStyle="Komma"/>
    <tableColumn id="9" xr3:uid="{E1CFCEFC-F155-4CCD-9F6D-538261581C7B}" name="2018" totalsRowFunction="sum" dataDxfId="10" totalsRowDxfId="9" dataCellStyle="Komma" totalsRowCellStyle="Komma"/>
    <tableColumn id="10" xr3:uid="{FE08D1C6-B8C4-434E-9C5F-BE4D118CDB78}" name="2019" totalsRowFunction="sum" dataDxfId="8" totalsRowDxfId="7" dataCellStyle="Komma" totalsRowCellStyle="Komma"/>
    <tableColumn id="11" xr3:uid="{AC041AD8-3806-4771-9A18-AC83935806F5}" name="2020" totalsRowFunction="sum" dataDxfId="6" totalsRowDxfId="5" dataCellStyle="Komma" totalsRowCellStyle="Komma"/>
    <tableColumn id="12" xr3:uid="{B239CC68-4504-456A-A635-6F72CDBA3C63}" name="2021" totalsRowFunction="sum" dataDxfId="4" totalsRowDxfId="3" dataCellStyle="Komma" totalsRowCellStyle="Komma"/>
    <tableColumn id="13" xr3:uid="{5F7EFAB8-38FB-4645-896A-E976E9F7A203}" name="2022" totalsRowFunction="sum" dataDxfId="2" totalsRowDxfId="1" dataCellStyle="Komma" totalsRowCellStyle="Komma"/>
    <tableColumn id="14" xr3:uid="{6BF7B03A-5CB3-4713-9296-08EFC928F133}" name="totaal" totalsRowFunction="sum" dataDxfId="0" dataCellStyle="Komma">
      <calculatedColumnFormula>SUM(Tabel1[[#This Row],[2013]:[2022]])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A55D-E34B-4F16-883D-E63F5EDBA7FE}">
  <sheetPr>
    <pageSetUpPr fitToPage="1"/>
  </sheetPr>
  <dimension ref="A1:F328"/>
  <sheetViews>
    <sheetView tabSelected="1" workbookViewId="0">
      <selection activeCell="A3" sqref="A3"/>
    </sheetView>
  </sheetViews>
  <sheetFormatPr defaultRowHeight="14.4"/>
  <cols>
    <col min="1" max="1" width="29" bestFit="1" customWidth="1"/>
    <col min="2" max="5" width="10.6640625" bestFit="1" customWidth="1"/>
    <col min="6" max="6" width="10" customWidth="1"/>
    <col min="7" max="7" width="29.33203125" bestFit="1" customWidth="1"/>
  </cols>
  <sheetData>
    <row r="1" spans="1:6">
      <c r="A1" s="11" t="s">
        <v>212</v>
      </c>
    </row>
    <row r="3" spans="1:6">
      <c r="A3" s="13" t="s">
        <v>213</v>
      </c>
    </row>
    <row r="5" spans="1:6">
      <c r="A5" t="s">
        <v>86</v>
      </c>
      <c r="B5" s="6" t="s">
        <v>81</v>
      </c>
      <c r="C5" s="6" t="s">
        <v>82</v>
      </c>
      <c r="D5" s="6" t="s">
        <v>83</v>
      </c>
      <c r="E5" s="6" t="s">
        <v>84</v>
      </c>
      <c r="F5" s="6" t="s">
        <v>85</v>
      </c>
    </row>
    <row r="6" spans="1:6">
      <c r="A6" s="1" t="s">
        <v>31</v>
      </c>
      <c r="B6" s="2"/>
      <c r="C6" s="2"/>
      <c r="D6" s="2"/>
      <c r="E6" s="2"/>
      <c r="F6" s="2"/>
    </row>
    <row r="7" spans="1:6">
      <c r="A7" s="5" t="s">
        <v>87</v>
      </c>
      <c r="B7" s="3">
        <v>86.91</v>
      </c>
      <c r="C7" s="3"/>
      <c r="D7" s="3"/>
      <c r="E7" s="3"/>
      <c r="F7" s="3"/>
    </row>
    <row r="8" spans="1:6">
      <c r="A8" s="5" t="s">
        <v>88</v>
      </c>
      <c r="B8" s="3">
        <v>13.03</v>
      </c>
      <c r="C8" s="3"/>
      <c r="D8" s="3"/>
      <c r="E8" s="3"/>
      <c r="F8" s="3"/>
    </row>
    <row r="9" spans="1:6">
      <c r="A9" s="5" t="s">
        <v>89</v>
      </c>
      <c r="B9" s="3">
        <v>73.88</v>
      </c>
      <c r="C9" s="3"/>
      <c r="D9" s="3"/>
      <c r="E9" s="3"/>
      <c r="F9" s="3"/>
    </row>
    <row r="10" spans="1:6">
      <c r="A10" s="1" t="s">
        <v>45</v>
      </c>
      <c r="B10" s="2"/>
      <c r="C10" s="2"/>
      <c r="D10" s="2"/>
      <c r="E10" s="2"/>
      <c r="F10" s="2"/>
    </row>
    <row r="11" spans="1:6">
      <c r="A11" s="5" t="s">
        <v>87</v>
      </c>
      <c r="B11" s="3"/>
      <c r="C11" s="3">
        <v>114190.18</v>
      </c>
      <c r="D11" s="3"/>
      <c r="E11" s="3"/>
      <c r="F11" s="3"/>
    </row>
    <row r="12" spans="1:6">
      <c r="A12" s="5" t="s">
        <v>88</v>
      </c>
      <c r="B12" s="3"/>
      <c r="C12" s="3">
        <v>0</v>
      </c>
      <c r="D12" s="3"/>
      <c r="E12" s="3"/>
      <c r="F12" s="3"/>
    </row>
    <row r="13" spans="1:6">
      <c r="A13" s="5" t="s">
        <v>89</v>
      </c>
      <c r="B13" s="3"/>
      <c r="C13" s="3">
        <v>0</v>
      </c>
      <c r="D13" s="3"/>
      <c r="E13" s="3"/>
      <c r="F13" s="3"/>
    </row>
    <row r="14" spans="1:6">
      <c r="A14" s="1" t="s">
        <v>21</v>
      </c>
      <c r="B14" s="2"/>
      <c r="C14" s="2"/>
      <c r="D14" s="2"/>
      <c r="E14" s="2"/>
      <c r="F14" s="2"/>
    </row>
    <row r="15" spans="1:6">
      <c r="A15" s="5" t="s">
        <v>87</v>
      </c>
      <c r="B15" s="3"/>
      <c r="C15" s="3"/>
      <c r="D15" s="3"/>
      <c r="E15" s="3">
        <v>79174.23</v>
      </c>
      <c r="F15" s="3">
        <v>1765.34</v>
      </c>
    </row>
    <row r="16" spans="1:6">
      <c r="A16" s="5" t="s">
        <v>88</v>
      </c>
      <c r="B16" s="3"/>
      <c r="C16" s="3"/>
      <c r="D16" s="3"/>
      <c r="E16" s="3">
        <v>0</v>
      </c>
      <c r="F16" s="3">
        <v>0</v>
      </c>
    </row>
    <row r="17" spans="1:6">
      <c r="A17" s="5" t="s">
        <v>89</v>
      </c>
      <c r="B17" s="3"/>
      <c r="C17" s="3"/>
      <c r="D17" s="3"/>
      <c r="E17" s="3">
        <v>64047.55</v>
      </c>
      <c r="F17" s="3">
        <v>127.67</v>
      </c>
    </row>
    <row r="18" spans="1:6">
      <c r="A18" s="1" t="s">
        <v>1</v>
      </c>
      <c r="B18" s="2"/>
      <c r="C18" s="2"/>
      <c r="D18" s="2"/>
      <c r="E18" s="2"/>
      <c r="F18" s="2"/>
    </row>
    <row r="19" spans="1:6">
      <c r="A19" s="5" t="s">
        <v>87</v>
      </c>
      <c r="B19" s="3">
        <v>714450.38</v>
      </c>
      <c r="C19" s="3">
        <v>1049494.1499999999</v>
      </c>
      <c r="D19" s="3"/>
      <c r="E19" s="3"/>
      <c r="F19" s="3"/>
    </row>
    <row r="20" spans="1:6">
      <c r="A20" s="5" t="s">
        <v>88</v>
      </c>
      <c r="B20" s="3">
        <v>14203.99</v>
      </c>
      <c r="C20" s="3">
        <v>276397.33</v>
      </c>
      <c r="D20" s="3"/>
      <c r="E20" s="3"/>
      <c r="F20" s="3"/>
    </row>
    <row r="21" spans="1:6">
      <c r="A21" s="5" t="s">
        <v>89</v>
      </c>
      <c r="B21" s="3">
        <v>78709.98</v>
      </c>
      <c r="C21" s="3">
        <v>232359.62</v>
      </c>
      <c r="D21" s="3"/>
      <c r="E21" s="3"/>
      <c r="F21" s="3"/>
    </row>
    <row r="22" spans="1:6">
      <c r="A22" s="1" t="s">
        <v>58</v>
      </c>
      <c r="B22" s="2"/>
      <c r="C22" s="2"/>
      <c r="D22" s="2"/>
      <c r="E22" s="2"/>
      <c r="F22" s="2"/>
    </row>
    <row r="23" spans="1:6">
      <c r="A23" s="5" t="s">
        <v>87</v>
      </c>
      <c r="B23" s="3">
        <v>4695.71</v>
      </c>
      <c r="C23" s="3"/>
      <c r="D23" s="3"/>
      <c r="E23" s="3"/>
      <c r="F23" s="3"/>
    </row>
    <row r="24" spans="1:6">
      <c r="A24" s="5" t="s">
        <v>88</v>
      </c>
      <c r="B24" s="3">
        <v>704.35</v>
      </c>
      <c r="C24" s="3"/>
      <c r="D24" s="3"/>
      <c r="E24" s="3"/>
      <c r="F24" s="3"/>
    </row>
    <row r="25" spans="1:6">
      <c r="A25" s="5" t="s">
        <v>89</v>
      </c>
      <c r="B25" s="3">
        <v>3991.36</v>
      </c>
      <c r="C25" s="3"/>
      <c r="D25" s="3"/>
      <c r="E25" s="3"/>
      <c r="F25" s="3"/>
    </row>
    <row r="26" spans="1:6">
      <c r="A26" s="1" t="s">
        <v>46</v>
      </c>
      <c r="B26" s="2"/>
      <c r="C26" s="2"/>
      <c r="D26" s="2"/>
      <c r="E26" s="2"/>
      <c r="F26" s="2"/>
    </row>
    <row r="27" spans="1:6">
      <c r="A27" s="5" t="s">
        <v>87</v>
      </c>
      <c r="B27" s="3"/>
      <c r="C27" s="3"/>
      <c r="D27" s="3"/>
      <c r="E27" s="3">
        <v>318.89</v>
      </c>
      <c r="F27" s="3"/>
    </row>
    <row r="28" spans="1:6">
      <c r="A28" s="5" t="s">
        <v>88</v>
      </c>
      <c r="B28" s="3"/>
      <c r="C28" s="3"/>
      <c r="D28" s="3"/>
      <c r="E28" s="3">
        <v>0</v>
      </c>
      <c r="F28" s="3"/>
    </row>
    <row r="29" spans="1:6">
      <c r="A29" s="5" t="s">
        <v>89</v>
      </c>
      <c r="B29" s="3"/>
      <c r="C29" s="3"/>
      <c r="D29" s="3"/>
      <c r="E29" s="3">
        <v>0</v>
      </c>
      <c r="F29" s="3"/>
    </row>
    <row r="30" spans="1:6">
      <c r="A30" s="1" t="s">
        <v>2</v>
      </c>
      <c r="B30" s="2"/>
      <c r="C30" s="2"/>
      <c r="D30" s="2"/>
      <c r="E30" s="2"/>
      <c r="F30" s="2"/>
    </row>
    <row r="31" spans="1:6">
      <c r="A31" s="5" t="s">
        <v>87</v>
      </c>
      <c r="B31" s="3"/>
      <c r="C31" s="3">
        <v>104416.81</v>
      </c>
      <c r="D31" s="3"/>
      <c r="E31" s="3"/>
      <c r="F31" s="3"/>
    </row>
    <row r="32" spans="1:6">
      <c r="A32" s="5" t="s">
        <v>88</v>
      </c>
      <c r="B32" s="3"/>
      <c r="C32" s="3">
        <v>13328.13</v>
      </c>
      <c r="D32" s="3"/>
      <c r="E32" s="3"/>
      <c r="F32" s="3"/>
    </row>
    <row r="33" spans="1:6">
      <c r="A33" s="5" t="s">
        <v>89</v>
      </c>
      <c r="B33" s="3"/>
      <c r="C33" s="3">
        <v>77460.789999999994</v>
      </c>
      <c r="D33" s="3"/>
      <c r="E33" s="3"/>
      <c r="F33" s="3"/>
    </row>
    <row r="34" spans="1:6">
      <c r="A34" s="1" t="s">
        <v>3</v>
      </c>
      <c r="B34" s="2"/>
      <c r="C34" s="2"/>
      <c r="D34" s="2"/>
      <c r="E34" s="2"/>
      <c r="F34" s="2"/>
    </row>
    <row r="35" spans="1:6">
      <c r="A35" s="5" t="s">
        <v>87</v>
      </c>
      <c r="B35" s="3">
        <v>2901.72</v>
      </c>
      <c r="C35" s="3"/>
      <c r="D35" s="3"/>
      <c r="E35" s="3"/>
      <c r="F35" s="3"/>
    </row>
    <row r="36" spans="1:6">
      <c r="A36" s="5" t="s">
        <v>88</v>
      </c>
      <c r="B36" s="3">
        <v>435.23</v>
      </c>
      <c r="C36" s="3"/>
      <c r="D36" s="3"/>
      <c r="E36" s="3"/>
      <c r="F36" s="3"/>
    </row>
    <row r="37" spans="1:6">
      <c r="A37" s="5" t="s">
        <v>89</v>
      </c>
      <c r="B37" s="3">
        <v>2466.4899999999998</v>
      </c>
      <c r="C37" s="3"/>
      <c r="D37" s="3"/>
      <c r="E37" s="3"/>
      <c r="F37" s="3"/>
    </row>
    <row r="38" spans="1:6">
      <c r="A38" s="1" t="s">
        <v>47</v>
      </c>
      <c r="B38" s="2"/>
      <c r="C38" s="2"/>
      <c r="D38" s="2"/>
      <c r="E38" s="2"/>
      <c r="F38" s="2"/>
    </row>
    <row r="39" spans="1:6">
      <c r="A39" s="5" t="s">
        <v>87</v>
      </c>
      <c r="B39" s="3"/>
      <c r="C39" s="3"/>
      <c r="D39" s="3">
        <v>16050.31</v>
      </c>
      <c r="E39" s="3"/>
      <c r="F39" s="3">
        <v>499.53</v>
      </c>
    </row>
    <row r="40" spans="1:6">
      <c r="A40" s="5" t="s">
        <v>88</v>
      </c>
      <c r="B40" s="3"/>
      <c r="C40" s="3"/>
      <c r="D40" s="3">
        <v>7595.82</v>
      </c>
      <c r="E40" s="3"/>
      <c r="F40" s="3">
        <v>0</v>
      </c>
    </row>
    <row r="41" spans="1:6">
      <c r="A41" s="5" t="s">
        <v>89</v>
      </c>
      <c r="B41" s="3"/>
      <c r="C41" s="3"/>
      <c r="D41" s="3">
        <v>6487.27</v>
      </c>
      <c r="E41" s="3"/>
      <c r="F41" s="3">
        <v>0</v>
      </c>
    </row>
    <row r="42" spans="1:6">
      <c r="A42" s="1" t="s">
        <v>32</v>
      </c>
      <c r="B42" s="2"/>
      <c r="C42" s="2"/>
      <c r="D42" s="2"/>
      <c r="E42" s="2"/>
      <c r="F42" s="2"/>
    </row>
    <row r="43" spans="1:6">
      <c r="A43" s="5" t="s">
        <v>87</v>
      </c>
      <c r="B43" s="3">
        <v>16867.259999999998</v>
      </c>
      <c r="C43" s="3"/>
      <c r="D43" s="3"/>
      <c r="E43" s="3"/>
      <c r="F43" s="3">
        <v>5941.54</v>
      </c>
    </row>
    <row r="44" spans="1:6">
      <c r="A44" s="5" t="s">
        <v>88</v>
      </c>
      <c r="B44" s="3">
        <v>16867.259999999998</v>
      </c>
      <c r="C44" s="3"/>
      <c r="D44" s="3"/>
      <c r="E44" s="3"/>
      <c r="F44" s="3">
        <v>0</v>
      </c>
    </row>
    <row r="45" spans="1:6">
      <c r="A45" s="5" t="s">
        <v>89</v>
      </c>
      <c r="B45" s="3">
        <v>0</v>
      </c>
      <c r="C45" s="3"/>
      <c r="D45" s="3"/>
      <c r="E45" s="3"/>
      <c r="F45" s="3">
        <v>152.12</v>
      </c>
    </row>
    <row r="46" spans="1:6">
      <c r="A46" s="1" t="s">
        <v>48</v>
      </c>
      <c r="B46" s="2"/>
      <c r="C46" s="2"/>
      <c r="D46" s="2"/>
      <c r="E46" s="2"/>
      <c r="F46" s="2"/>
    </row>
    <row r="47" spans="1:6">
      <c r="A47" s="5" t="s">
        <v>87</v>
      </c>
      <c r="B47" s="3">
        <v>240231.65</v>
      </c>
      <c r="C47" s="3"/>
      <c r="D47" s="3"/>
      <c r="E47" s="3"/>
      <c r="F47" s="3"/>
    </row>
    <row r="48" spans="1:6">
      <c r="A48" s="5" t="s">
        <v>88</v>
      </c>
      <c r="B48" s="3">
        <v>0</v>
      </c>
      <c r="C48" s="3"/>
      <c r="D48" s="3"/>
      <c r="E48" s="3"/>
      <c r="F48" s="3"/>
    </row>
    <row r="49" spans="1:6">
      <c r="A49" s="5" t="s">
        <v>89</v>
      </c>
      <c r="B49" s="3">
        <v>204196.9</v>
      </c>
      <c r="C49" s="3"/>
      <c r="D49" s="3"/>
      <c r="E49" s="3"/>
      <c r="F49" s="3"/>
    </row>
    <row r="50" spans="1:6">
      <c r="A50" s="1" t="s">
        <v>4</v>
      </c>
      <c r="B50" s="2"/>
      <c r="C50" s="2"/>
      <c r="D50" s="2"/>
      <c r="E50" s="2"/>
      <c r="F50" s="2"/>
    </row>
    <row r="51" spans="1:6">
      <c r="A51" s="5" t="s">
        <v>87</v>
      </c>
      <c r="B51" s="3"/>
      <c r="C51" s="3">
        <v>236090.22</v>
      </c>
      <c r="D51" s="3"/>
      <c r="E51" s="3"/>
      <c r="F51" s="3"/>
    </row>
    <row r="52" spans="1:6">
      <c r="A52" s="5" t="s">
        <v>88</v>
      </c>
      <c r="B52" s="3"/>
      <c r="C52" s="3">
        <v>220454.96</v>
      </c>
      <c r="D52" s="3"/>
      <c r="E52" s="3"/>
      <c r="F52" s="3"/>
    </row>
    <row r="53" spans="1:6">
      <c r="A53" s="5" t="s">
        <v>89</v>
      </c>
      <c r="B53" s="3"/>
      <c r="C53" s="3">
        <v>14500.18</v>
      </c>
      <c r="D53" s="3"/>
      <c r="E53" s="3"/>
      <c r="F53" s="3"/>
    </row>
    <row r="54" spans="1:6">
      <c r="A54" s="1" t="s">
        <v>22</v>
      </c>
      <c r="B54" s="2"/>
      <c r="C54" s="2"/>
      <c r="D54" s="2"/>
      <c r="E54" s="2"/>
      <c r="F54" s="2"/>
    </row>
    <row r="55" spans="1:6">
      <c r="A55" s="5" t="s">
        <v>87</v>
      </c>
      <c r="B55" s="3"/>
      <c r="C55" s="3">
        <v>38945.019999999997</v>
      </c>
      <c r="D55" s="3"/>
      <c r="E55" s="3"/>
      <c r="F55" s="3"/>
    </row>
    <row r="56" spans="1:6">
      <c r="A56" s="5" t="s">
        <v>88</v>
      </c>
      <c r="B56" s="3"/>
      <c r="C56" s="3">
        <v>19347.89</v>
      </c>
      <c r="D56" s="3"/>
      <c r="E56" s="3"/>
      <c r="F56" s="3"/>
    </row>
    <row r="57" spans="1:6">
      <c r="A57" s="5" t="s">
        <v>89</v>
      </c>
      <c r="B57" s="3"/>
      <c r="C57" s="3">
        <v>17963.849999999999</v>
      </c>
      <c r="D57" s="3"/>
      <c r="E57" s="3"/>
      <c r="F57" s="3"/>
    </row>
    <row r="58" spans="1:6">
      <c r="A58" s="1" t="s">
        <v>59</v>
      </c>
      <c r="B58" s="2"/>
      <c r="C58" s="2"/>
      <c r="D58" s="2"/>
      <c r="E58" s="2"/>
      <c r="F58" s="2"/>
    </row>
    <row r="59" spans="1:6">
      <c r="A59" s="5" t="s">
        <v>87</v>
      </c>
      <c r="B59" s="3"/>
      <c r="C59" s="3"/>
      <c r="D59" s="3"/>
      <c r="E59" s="3">
        <v>212413.37</v>
      </c>
      <c r="F59" s="3"/>
    </row>
    <row r="60" spans="1:6">
      <c r="A60" s="5" t="s">
        <v>88</v>
      </c>
      <c r="B60" s="3"/>
      <c r="C60" s="3"/>
      <c r="D60" s="3"/>
      <c r="E60" s="3">
        <v>212413.37</v>
      </c>
      <c r="F60" s="3"/>
    </row>
    <row r="61" spans="1:6">
      <c r="A61" s="5" t="s">
        <v>89</v>
      </c>
      <c r="B61" s="3"/>
      <c r="C61" s="3"/>
      <c r="D61" s="3"/>
      <c r="E61" s="3">
        <v>0</v>
      </c>
      <c r="F61" s="3"/>
    </row>
    <row r="62" spans="1:6">
      <c r="A62" s="1" t="s">
        <v>33</v>
      </c>
      <c r="B62" s="2"/>
      <c r="C62" s="2"/>
      <c r="D62" s="2"/>
      <c r="E62" s="2"/>
      <c r="F62" s="2"/>
    </row>
    <row r="63" spans="1:6">
      <c r="A63" s="5" t="s">
        <v>87</v>
      </c>
      <c r="B63" s="3"/>
      <c r="C63" s="3"/>
      <c r="D63" s="3"/>
      <c r="E63" s="3"/>
      <c r="F63" s="3">
        <v>8164.02</v>
      </c>
    </row>
    <row r="64" spans="1:6">
      <c r="A64" s="5" t="s">
        <v>88</v>
      </c>
      <c r="B64" s="3"/>
      <c r="C64" s="3"/>
      <c r="D64" s="3"/>
      <c r="E64" s="3"/>
      <c r="F64" s="3">
        <v>0</v>
      </c>
    </row>
    <row r="65" spans="1:6">
      <c r="A65" s="5" t="s">
        <v>89</v>
      </c>
      <c r="B65" s="3"/>
      <c r="C65" s="3"/>
      <c r="D65" s="3"/>
      <c r="E65" s="3"/>
      <c r="F65" s="3">
        <v>862.06</v>
      </c>
    </row>
    <row r="66" spans="1:6">
      <c r="A66" s="1" t="s">
        <v>34</v>
      </c>
      <c r="B66" s="2"/>
      <c r="C66" s="2"/>
      <c r="D66" s="2"/>
      <c r="E66" s="2"/>
      <c r="F66" s="2"/>
    </row>
    <row r="67" spans="1:6">
      <c r="A67" s="5" t="s">
        <v>87</v>
      </c>
      <c r="B67" s="3">
        <v>361709.1</v>
      </c>
      <c r="C67" s="3"/>
      <c r="D67" s="3"/>
      <c r="E67" s="3"/>
      <c r="F67" s="3">
        <v>145641.48000000001</v>
      </c>
    </row>
    <row r="68" spans="1:6">
      <c r="A68" s="5" t="s">
        <v>88</v>
      </c>
      <c r="B68" s="3">
        <v>361709.1</v>
      </c>
      <c r="C68" s="3"/>
      <c r="D68" s="3"/>
      <c r="E68" s="3"/>
      <c r="F68" s="3">
        <v>138515.29999999999</v>
      </c>
    </row>
    <row r="69" spans="1:6">
      <c r="A69" s="5" t="s">
        <v>89</v>
      </c>
      <c r="B69" s="3">
        <v>0</v>
      </c>
      <c r="C69" s="3"/>
      <c r="D69" s="3"/>
      <c r="E69" s="3"/>
      <c r="F69" s="3">
        <v>0</v>
      </c>
    </row>
    <row r="70" spans="1:6">
      <c r="A70" s="1" t="s">
        <v>60</v>
      </c>
      <c r="B70" s="2"/>
      <c r="C70" s="2"/>
      <c r="D70" s="2"/>
      <c r="E70" s="2"/>
      <c r="F70" s="2"/>
    </row>
    <row r="71" spans="1:6">
      <c r="A71" s="5" t="s">
        <v>87</v>
      </c>
      <c r="B71" s="3">
        <v>30264.400000000001</v>
      </c>
      <c r="C71" s="3"/>
      <c r="D71" s="3">
        <v>17344.099999999999</v>
      </c>
      <c r="E71" s="3"/>
      <c r="F71" s="3"/>
    </row>
    <row r="72" spans="1:6">
      <c r="A72" s="5" t="s">
        <v>88</v>
      </c>
      <c r="B72" s="3">
        <v>9032.75</v>
      </c>
      <c r="C72" s="3"/>
      <c r="D72" s="3">
        <v>2601.61</v>
      </c>
      <c r="E72" s="3"/>
      <c r="F72" s="3"/>
    </row>
    <row r="73" spans="1:6">
      <c r="A73" s="5" t="s">
        <v>89</v>
      </c>
      <c r="B73" s="3">
        <v>21231.65</v>
      </c>
      <c r="C73" s="3"/>
      <c r="D73" s="3">
        <v>14742.49</v>
      </c>
      <c r="E73" s="3"/>
      <c r="F73" s="3"/>
    </row>
    <row r="74" spans="1:6">
      <c r="A74" s="1" t="s">
        <v>61</v>
      </c>
      <c r="B74" s="2"/>
      <c r="C74" s="2"/>
      <c r="D74" s="2"/>
      <c r="E74" s="2"/>
      <c r="F74" s="2"/>
    </row>
    <row r="75" spans="1:6">
      <c r="A75" s="5" t="s">
        <v>87</v>
      </c>
      <c r="B75" s="3"/>
      <c r="C75" s="3"/>
      <c r="D75" s="3"/>
      <c r="E75" s="3"/>
      <c r="F75" s="3">
        <v>1592.89</v>
      </c>
    </row>
    <row r="76" spans="1:6">
      <c r="A76" s="5" t="s">
        <v>88</v>
      </c>
      <c r="B76" s="3"/>
      <c r="C76" s="3"/>
      <c r="D76" s="3"/>
      <c r="E76" s="3"/>
      <c r="F76" s="3">
        <v>0</v>
      </c>
    </row>
    <row r="77" spans="1:6">
      <c r="A77" s="5" t="s">
        <v>89</v>
      </c>
      <c r="B77" s="3"/>
      <c r="C77" s="3"/>
      <c r="D77" s="3"/>
      <c r="E77" s="3"/>
      <c r="F77" s="3">
        <v>1353.96</v>
      </c>
    </row>
    <row r="78" spans="1:6">
      <c r="A78" s="1" t="s">
        <v>23</v>
      </c>
      <c r="B78" s="2"/>
      <c r="C78" s="2"/>
      <c r="D78" s="2"/>
      <c r="E78" s="2"/>
      <c r="F78" s="2"/>
    </row>
    <row r="79" spans="1:6">
      <c r="A79" s="5" t="s">
        <v>87</v>
      </c>
      <c r="B79" s="3"/>
      <c r="C79" s="3"/>
      <c r="D79" s="3"/>
      <c r="E79" s="3">
        <v>211012.63</v>
      </c>
      <c r="F79" s="3"/>
    </row>
    <row r="80" spans="1:6">
      <c r="A80" s="5" t="s">
        <v>88</v>
      </c>
      <c r="B80" s="3"/>
      <c r="C80" s="3"/>
      <c r="D80" s="3"/>
      <c r="E80" s="3">
        <v>0</v>
      </c>
      <c r="F80" s="3"/>
    </row>
    <row r="81" spans="1:6">
      <c r="A81" s="5" t="s">
        <v>89</v>
      </c>
      <c r="B81" s="3"/>
      <c r="C81" s="3"/>
      <c r="D81" s="3"/>
      <c r="E81" s="3">
        <v>60619.45</v>
      </c>
      <c r="F81" s="3"/>
    </row>
    <row r="82" spans="1:6">
      <c r="A82" s="1" t="s">
        <v>49</v>
      </c>
      <c r="B82" s="2"/>
      <c r="C82" s="2"/>
      <c r="D82" s="2"/>
      <c r="E82" s="2"/>
      <c r="F82" s="2"/>
    </row>
    <row r="83" spans="1:6">
      <c r="A83" s="5" t="s">
        <v>87</v>
      </c>
      <c r="B83" s="3"/>
      <c r="C83" s="3"/>
      <c r="D83" s="3"/>
      <c r="E83" s="3"/>
      <c r="F83" s="3">
        <v>344.13</v>
      </c>
    </row>
    <row r="84" spans="1:6">
      <c r="A84" s="5" t="s">
        <v>88</v>
      </c>
      <c r="B84" s="3"/>
      <c r="C84" s="3"/>
      <c r="D84" s="3"/>
      <c r="E84" s="3"/>
      <c r="F84" s="3">
        <v>0</v>
      </c>
    </row>
    <row r="85" spans="1:6">
      <c r="A85" s="5" t="s">
        <v>89</v>
      </c>
      <c r="B85" s="3"/>
      <c r="C85" s="3"/>
      <c r="D85" s="3"/>
      <c r="E85" s="3"/>
      <c r="F85" s="3">
        <v>164.58</v>
      </c>
    </row>
    <row r="86" spans="1:6">
      <c r="A86" s="1" t="s">
        <v>35</v>
      </c>
      <c r="B86" s="2"/>
      <c r="C86" s="2"/>
      <c r="D86" s="2"/>
      <c r="E86" s="2"/>
      <c r="F86" s="2"/>
    </row>
    <row r="87" spans="1:6">
      <c r="A87" s="5" t="s">
        <v>87</v>
      </c>
      <c r="B87" s="3"/>
      <c r="C87" s="3"/>
      <c r="D87" s="3"/>
      <c r="E87" s="3"/>
      <c r="F87" s="3">
        <v>16342.95</v>
      </c>
    </row>
    <row r="88" spans="1:6">
      <c r="A88" s="5" t="s">
        <v>88</v>
      </c>
      <c r="B88" s="3"/>
      <c r="C88" s="3"/>
      <c r="D88" s="3"/>
      <c r="E88" s="3"/>
      <c r="F88" s="3">
        <v>0</v>
      </c>
    </row>
    <row r="89" spans="1:6">
      <c r="A89" s="5" t="s">
        <v>89</v>
      </c>
      <c r="B89" s="3"/>
      <c r="C89" s="3"/>
      <c r="D89" s="3"/>
      <c r="E89" s="3"/>
      <c r="F89" s="3">
        <v>968.6</v>
      </c>
    </row>
    <row r="90" spans="1:6">
      <c r="A90" s="1" t="s">
        <v>36</v>
      </c>
      <c r="B90" s="2"/>
      <c r="C90" s="2"/>
      <c r="D90" s="2"/>
      <c r="E90" s="2"/>
      <c r="F90" s="2"/>
    </row>
    <row r="91" spans="1:6">
      <c r="A91" s="5" t="s">
        <v>87</v>
      </c>
      <c r="B91" s="3">
        <v>7722.98</v>
      </c>
      <c r="C91" s="3"/>
      <c r="D91" s="3"/>
      <c r="E91" s="3"/>
      <c r="F91" s="3"/>
    </row>
    <row r="92" spans="1:6">
      <c r="A92" s="5" t="s">
        <v>88</v>
      </c>
      <c r="B92" s="3">
        <v>747.15</v>
      </c>
      <c r="C92" s="3"/>
      <c r="D92" s="3"/>
      <c r="E92" s="3"/>
      <c r="F92" s="3"/>
    </row>
    <row r="93" spans="1:6">
      <c r="A93" s="5" t="s">
        <v>89</v>
      </c>
      <c r="B93" s="3">
        <v>2436.37</v>
      </c>
      <c r="C93" s="3"/>
      <c r="D93" s="3"/>
      <c r="E93" s="3"/>
      <c r="F93" s="3"/>
    </row>
    <row r="94" spans="1:6">
      <c r="A94" s="1" t="s">
        <v>50</v>
      </c>
      <c r="B94" s="2"/>
      <c r="C94" s="2"/>
      <c r="D94" s="2"/>
      <c r="E94" s="2"/>
      <c r="F94" s="2"/>
    </row>
    <row r="95" spans="1:6">
      <c r="A95" s="5" t="s">
        <v>87</v>
      </c>
      <c r="B95" s="3">
        <v>252684.04</v>
      </c>
      <c r="C95" s="3"/>
      <c r="D95" s="3"/>
      <c r="E95" s="3"/>
      <c r="F95" s="3"/>
    </row>
    <row r="96" spans="1:6">
      <c r="A96" s="5" t="s">
        <v>88</v>
      </c>
      <c r="B96" s="3">
        <v>35060.22</v>
      </c>
      <c r="C96" s="3"/>
      <c r="D96" s="3"/>
      <c r="E96" s="3"/>
      <c r="F96" s="3"/>
    </row>
    <row r="97" spans="1:6">
      <c r="A97" s="5" t="s">
        <v>89</v>
      </c>
      <c r="B97" s="3">
        <v>170559.61</v>
      </c>
      <c r="C97" s="3"/>
      <c r="D97" s="3"/>
      <c r="E97" s="3"/>
      <c r="F97" s="3"/>
    </row>
    <row r="98" spans="1:6">
      <c r="A98" s="1" t="s">
        <v>62</v>
      </c>
      <c r="B98" s="2"/>
      <c r="C98" s="2"/>
      <c r="D98" s="2"/>
      <c r="E98" s="2"/>
      <c r="F98" s="2"/>
    </row>
    <row r="99" spans="1:6">
      <c r="A99" s="5" t="s">
        <v>87</v>
      </c>
      <c r="B99" s="3">
        <v>14026.06</v>
      </c>
      <c r="C99" s="3">
        <v>40785.82</v>
      </c>
      <c r="D99" s="3"/>
      <c r="E99" s="3"/>
      <c r="F99" s="3"/>
    </row>
    <row r="100" spans="1:6">
      <c r="A100" s="5" t="s">
        <v>88</v>
      </c>
      <c r="B100" s="3">
        <v>2252.5500000000002</v>
      </c>
      <c r="C100" s="3">
        <v>40785.82</v>
      </c>
      <c r="D100" s="3"/>
      <c r="E100" s="3"/>
      <c r="F100" s="3"/>
    </row>
    <row r="101" spans="1:6">
      <c r="A101" s="5" t="s">
        <v>89</v>
      </c>
      <c r="B101" s="3">
        <v>11773.51</v>
      </c>
      <c r="C101" s="3">
        <v>0</v>
      </c>
      <c r="D101" s="3"/>
      <c r="E101" s="3"/>
      <c r="F101" s="3"/>
    </row>
    <row r="102" spans="1:6">
      <c r="A102" s="1" t="s">
        <v>24</v>
      </c>
      <c r="B102" s="2"/>
      <c r="C102" s="2"/>
      <c r="D102" s="2"/>
      <c r="E102" s="2"/>
      <c r="F102" s="2"/>
    </row>
    <row r="103" spans="1:6">
      <c r="A103" s="5" t="s">
        <v>87</v>
      </c>
      <c r="B103" s="3"/>
      <c r="C103" s="3">
        <v>263037.90999999997</v>
      </c>
      <c r="D103" s="3"/>
      <c r="E103" s="3"/>
      <c r="F103" s="3"/>
    </row>
    <row r="104" spans="1:6">
      <c r="A104" s="5" t="s">
        <v>88</v>
      </c>
      <c r="B104" s="3"/>
      <c r="C104" s="3">
        <v>103212.58</v>
      </c>
      <c r="D104" s="3"/>
      <c r="E104" s="3"/>
      <c r="F104" s="3"/>
    </row>
    <row r="105" spans="1:6">
      <c r="A105" s="5" t="s">
        <v>89</v>
      </c>
      <c r="B105" s="3"/>
      <c r="C105" s="3">
        <v>95355.199999999997</v>
      </c>
      <c r="D105" s="3"/>
      <c r="E105" s="3"/>
      <c r="F105" s="3"/>
    </row>
    <row r="106" spans="1:6">
      <c r="A106" s="1" t="s">
        <v>5</v>
      </c>
      <c r="B106" s="2"/>
      <c r="C106" s="2"/>
      <c r="D106" s="2"/>
      <c r="E106" s="2"/>
      <c r="F106" s="2"/>
    </row>
    <row r="107" spans="1:6">
      <c r="A107" s="5" t="s">
        <v>87</v>
      </c>
      <c r="B107" s="3"/>
      <c r="C107" s="3">
        <v>212756.26</v>
      </c>
      <c r="D107" s="3"/>
      <c r="E107" s="3">
        <v>345.36</v>
      </c>
      <c r="F107" s="3"/>
    </row>
    <row r="108" spans="1:6">
      <c r="A108" s="5" t="s">
        <v>88</v>
      </c>
      <c r="B108" s="3"/>
      <c r="C108" s="3">
        <v>24704.76</v>
      </c>
      <c r="D108" s="3"/>
      <c r="E108" s="3">
        <v>345.36</v>
      </c>
      <c r="F108" s="3"/>
    </row>
    <row r="109" spans="1:6">
      <c r="A109" s="5" t="s">
        <v>89</v>
      </c>
      <c r="B109" s="3"/>
      <c r="C109" s="3">
        <v>139993.60000000001</v>
      </c>
      <c r="D109" s="3"/>
      <c r="E109" s="3">
        <v>0</v>
      </c>
      <c r="F109" s="3"/>
    </row>
    <row r="110" spans="1:6">
      <c r="A110" s="1" t="s">
        <v>25</v>
      </c>
      <c r="B110" s="2"/>
      <c r="C110" s="2"/>
      <c r="D110" s="2"/>
      <c r="E110" s="2"/>
      <c r="F110" s="2"/>
    </row>
    <row r="111" spans="1:6">
      <c r="A111" s="5" t="s">
        <v>87</v>
      </c>
      <c r="B111" s="3">
        <v>650880.42000000004</v>
      </c>
      <c r="C111" s="3"/>
      <c r="D111" s="3"/>
      <c r="E111" s="3"/>
      <c r="F111" s="3"/>
    </row>
    <row r="112" spans="1:6">
      <c r="A112" s="5" t="s">
        <v>88</v>
      </c>
      <c r="B112" s="3">
        <v>0</v>
      </c>
      <c r="C112" s="3"/>
      <c r="D112" s="3"/>
      <c r="E112" s="3"/>
      <c r="F112" s="3"/>
    </row>
    <row r="113" spans="1:6">
      <c r="A113" s="5" t="s">
        <v>89</v>
      </c>
      <c r="B113" s="3">
        <v>11965.33</v>
      </c>
      <c r="C113" s="3"/>
      <c r="D113" s="3"/>
      <c r="E113" s="3"/>
      <c r="F113" s="3"/>
    </row>
    <row r="114" spans="1:6">
      <c r="A114" s="1" t="s">
        <v>6</v>
      </c>
      <c r="B114" s="2"/>
      <c r="C114" s="2"/>
      <c r="D114" s="2"/>
      <c r="E114" s="2"/>
      <c r="F114" s="2"/>
    </row>
    <row r="115" spans="1:6">
      <c r="A115" s="5" t="s">
        <v>87</v>
      </c>
      <c r="B115" s="3">
        <v>195700.24</v>
      </c>
      <c r="C115" s="3"/>
      <c r="D115" s="3"/>
      <c r="E115" s="3"/>
      <c r="F115" s="3"/>
    </row>
    <row r="116" spans="1:6">
      <c r="A116" s="5" t="s">
        <v>88</v>
      </c>
      <c r="B116" s="3">
        <v>94135.26</v>
      </c>
      <c r="C116" s="3"/>
      <c r="D116" s="3"/>
      <c r="E116" s="3"/>
      <c r="F116" s="3"/>
    </row>
    <row r="117" spans="1:6">
      <c r="A117" s="5" t="s">
        <v>89</v>
      </c>
      <c r="B117" s="3">
        <v>17603.3</v>
      </c>
      <c r="C117" s="3"/>
      <c r="D117" s="3"/>
      <c r="E117" s="3"/>
      <c r="F117" s="3"/>
    </row>
    <row r="118" spans="1:6">
      <c r="A118" s="1" t="s">
        <v>63</v>
      </c>
      <c r="B118" s="2"/>
      <c r="C118" s="2"/>
      <c r="D118" s="2"/>
      <c r="E118" s="2"/>
      <c r="F118" s="2"/>
    </row>
    <row r="119" spans="1:6">
      <c r="A119" s="5" t="s">
        <v>87</v>
      </c>
      <c r="B119" s="3">
        <v>555217.04</v>
      </c>
      <c r="C119" s="3"/>
      <c r="D119" s="3"/>
      <c r="E119" s="3"/>
      <c r="F119" s="3"/>
    </row>
    <row r="120" spans="1:6">
      <c r="A120" s="5" t="s">
        <v>88</v>
      </c>
      <c r="B120" s="3">
        <v>0</v>
      </c>
      <c r="C120" s="3"/>
      <c r="D120" s="3"/>
      <c r="E120" s="3"/>
      <c r="F120" s="3"/>
    </row>
    <row r="121" spans="1:6">
      <c r="A121" s="5" t="s">
        <v>89</v>
      </c>
      <c r="B121" s="3">
        <v>555217.04</v>
      </c>
      <c r="C121" s="3"/>
      <c r="D121" s="3"/>
      <c r="E121" s="3"/>
      <c r="F121" s="3"/>
    </row>
    <row r="122" spans="1:6">
      <c r="A122" s="1" t="s">
        <v>64</v>
      </c>
      <c r="B122" s="2"/>
      <c r="C122" s="2"/>
      <c r="D122" s="2"/>
      <c r="E122" s="2"/>
      <c r="F122" s="2"/>
    </row>
    <row r="123" spans="1:6">
      <c r="A123" s="5" t="s">
        <v>87</v>
      </c>
      <c r="B123" s="3">
        <v>6346.3</v>
      </c>
      <c r="C123" s="3"/>
      <c r="D123" s="3"/>
      <c r="E123" s="3"/>
      <c r="F123" s="3"/>
    </row>
    <row r="124" spans="1:6">
      <c r="A124" s="5" t="s">
        <v>88</v>
      </c>
      <c r="B124" s="3">
        <v>0</v>
      </c>
      <c r="C124" s="3"/>
      <c r="D124" s="3"/>
      <c r="E124" s="3"/>
      <c r="F124" s="3"/>
    </row>
    <row r="125" spans="1:6">
      <c r="A125" s="5" t="s">
        <v>89</v>
      </c>
      <c r="B125" s="3">
        <v>0</v>
      </c>
      <c r="C125" s="3"/>
      <c r="D125" s="3"/>
      <c r="E125" s="3"/>
      <c r="F125" s="3"/>
    </row>
    <row r="126" spans="1:6">
      <c r="A126" s="1" t="s">
        <v>65</v>
      </c>
      <c r="B126" s="2"/>
      <c r="C126" s="2"/>
      <c r="D126" s="2"/>
      <c r="E126" s="2"/>
      <c r="F126" s="2"/>
    </row>
    <row r="127" spans="1:6">
      <c r="A127" s="5" t="s">
        <v>87</v>
      </c>
      <c r="B127" s="3">
        <v>2208.11</v>
      </c>
      <c r="C127" s="3">
        <v>1416265.65</v>
      </c>
      <c r="D127" s="3"/>
      <c r="E127" s="3"/>
      <c r="F127" s="3"/>
    </row>
    <row r="128" spans="1:6">
      <c r="A128" s="5" t="s">
        <v>88</v>
      </c>
      <c r="B128" s="3">
        <v>331.22</v>
      </c>
      <c r="C128" s="3">
        <v>227140.4</v>
      </c>
      <c r="D128" s="3"/>
      <c r="E128" s="3"/>
      <c r="F128" s="3"/>
    </row>
    <row r="129" spans="1:6">
      <c r="A129" s="5" t="s">
        <v>89</v>
      </c>
      <c r="B129" s="3">
        <v>1876.89</v>
      </c>
      <c r="C129" s="3">
        <v>671633.13</v>
      </c>
      <c r="D129" s="3"/>
      <c r="E129" s="3"/>
      <c r="F129" s="3"/>
    </row>
    <row r="130" spans="1:6">
      <c r="A130" s="1" t="s">
        <v>66</v>
      </c>
      <c r="B130" s="2"/>
      <c r="C130" s="2"/>
      <c r="D130" s="2"/>
      <c r="E130" s="2"/>
      <c r="F130" s="2"/>
    </row>
    <row r="131" spans="1:6">
      <c r="A131" s="5" t="s">
        <v>87</v>
      </c>
      <c r="B131" s="3"/>
      <c r="C131" s="3"/>
      <c r="D131" s="3"/>
      <c r="E131" s="3">
        <v>627769.53</v>
      </c>
      <c r="F131" s="3"/>
    </row>
    <row r="132" spans="1:6">
      <c r="A132" s="5" t="s">
        <v>88</v>
      </c>
      <c r="B132" s="3"/>
      <c r="C132" s="3"/>
      <c r="D132" s="3"/>
      <c r="E132" s="3">
        <v>18057.37</v>
      </c>
      <c r="F132" s="3"/>
    </row>
    <row r="133" spans="1:6">
      <c r="A133" s="5" t="s">
        <v>89</v>
      </c>
      <c r="B133" s="3"/>
      <c r="C133" s="3"/>
      <c r="D133" s="3"/>
      <c r="E133" s="3">
        <v>520255.33</v>
      </c>
      <c r="F133" s="3"/>
    </row>
    <row r="134" spans="1:6">
      <c r="A134" s="1" t="s">
        <v>67</v>
      </c>
      <c r="B134" s="2"/>
      <c r="C134" s="2"/>
      <c r="D134" s="2"/>
      <c r="E134" s="2"/>
      <c r="F134" s="2"/>
    </row>
    <row r="135" spans="1:6">
      <c r="A135" s="5" t="s">
        <v>87</v>
      </c>
      <c r="B135" s="3">
        <v>64787.5</v>
      </c>
      <c r="C135" s="3">
        <v>155638.68</v>
      </c>
      <c r="D135" s="3"/>
      <c r="E135" s="3"/>
      <c r="F135" s="3"/>
    </row>
    <row r="136" spans="1:6">
      <c r="A136" s="5" t="s">
        <v>88</v>
      </c>
      <c r="B136" s="3">
        <v>199.09</v>
      </c>
      <c r="C136" s="3">
        <v>72505.289999999994</v>
      </c>
      <c r="D136" s="3"/>
      <c r="E136" s="3"/>
      <c r="F136" s="3"/>
    </row>
    <row r="137" spans="1:6">
      <c r="A137" s="5" t="s">
        <v>89</v>
      </c>
      <c r="B137" s="3">
        <v>488.41</v>
      </c>
      <c r="C137" s="3">
        <v>5512.95</v>
      </c>
      <c r="D137" s="3"/>
      <c r="E137" s="3"/>
      <c r="F137" s="3"/>
    </row>
    <row r="138" spans="1:6">
      <c r="A138" s="1" t="s">
        <v>37</v>
      </c>
      <c r="B138" s="2"/>
      <c r="C138" s="2"/>
      <c r="D138" s="2"/>
      <c r="E138" s="2"/>
      <c r="F138" s="2"/>
    </row>
    <row r="139" spans="1:6">
      <c r="A139" s="5" t="s">
        <v>87</v>
      </c>
      <c r="B139" s="3">
        <v>61167.64</v>
      </c>
      <c r="C139" s="3"/>
      <c r="D139" s="3"/>
      <c r="E139" s="3"/>
      <c r="F139" s="3"/>
    </row>
    <row r="140" spans="1:6">
      <c r="A140" s="5" t="s">
        <v>88</v>
      </c>
      <c r="B140" s="3">
        <v>20739.88</v>
      </c>
      <c r="C140" s="3"/>
      <c r="D140" s="3"/>
      <c r="E140" s="3"/>
      <c r="F140" s="3"/>
    </row>
    <row r="141" spans="1:6">
      <c r="A141" s="5" t="s">
        <v>89</v>
      </c>
      <c r="B141" s="3">
        <v>25721.55</v>
      </c>
      <c r="C141" s="3"/>
      <c r="D141" s="3"/>
      <c r="E141" s="3"/>
      <c r="F141" s="3"/>
    </row>
    <row r="142" spans="1:6">
      <c r="A142" s="1" t="s">
        <v>7</v>
      </c>
      <c r="B142" s="2"/>
      <c r="C142" s="2"/>
      <c r="D142" s="2"/>
      <c r="E142" s="2"/>
      <c r="F142" s="2"/>
    </row>
    <row r="143" spans="1:6">
      <c r="A143" s="5" t="s">
        <v>87</v>
      </c>
      <c r="B143" s="3"/>
      <c r="C143" s="3"/>
      <c r="D143" s="3"/>
      <c r="E143" s="3"/>
      <c r="F143" s="3">
        <v>9259.11</v>
      </c>
    </row>
    <row r="144" spans="1:6">
      <c r="A144" s="5" t="s">
        <v>88</v>
      </c>
      <c r="B144" s="3"/>
      <c r="C144" s="3"/>
      <c r="D144" s="3"/>
      <c r="E144" s="3"/>
      <c r="F144" s="3">
        <v>2330.73</v>
      </c>
    </row>
    <row r="145" spans="1:6">
      <c r="A145" s="5" t="s">
        <v>89</v>
      </c>
      <c r="B145" s="3"/>
      <c r="C145" s="3"/>
      <c r="D145" s="3"/>
      <c r="E145" s="3"/>
      <c r="F145" s="3">
        <v>1901.63</v>
      </c>
    </row>
    <row r="146" spans="1:6">
      <c r="A146" s="1" t="s">
        <v>51</v>
      </c>
      <c r="B146" s="2"/>
      <c r="C146" s="2"/>
      <c r="D146" s="2"/>
      <c r="E146" s="2"/>
      <c r="F146" s="2"/>
    </row>
    <row r="147" spans="1:6">
      <c r="A147" s="5" t="s">
        <v>87</v>
      </c>
      <c r="B147" s="3"/>
      <c r="C147" s="3"/>
      <c r="D147" s="3"/>
      <c r="E147" s="3">
        <v>3043.3</v>
      </c>
      <c r="F147" s="3"/>
    </row>
    <row r="148" spans="1:6">
      <c r="A148" s="5" t="s">
        <v>88</v>
      </c>
      <c r="B148" s="3"/>
      <c r="C148" s="3"/>
      <c r="D148" s="3"/>
      <c r="E148" s="3">
        <v>1082.1500000000001</v>
      </c>
      <c r="F148" s="3"/>
    </row>
    <row r="149" spans="1:6">
      <c r="A149" s="5" t="s">
        <v>89</v>
      </c>
      <c r="B149" s="3"/>
      <c r="C149" s="3"/>
      <c r="D149" s="3"/>
      <c r="E149" s="3">
        <v>1034.18</v>
      </c>
      <c r="F149" s="3"/>
    </row>
    <row r="150" spans="1:6">
      <c r="A150" s="1" t="s">
        <v>38</v>
      </c>
      <c r="B150" s="2"/>
      <c r="C150" s="2"/>
      <c r="D150" s="2"/>
      <c r="E150" s="2"/>
      <c r="F150" s="2"/>
    </row>
    <row r="151" spans="1:6">
      <c r="A151" s="5" t="s">
        <v>87</v>
      </c>
      <c r="B151" s="3"/>
      <c r="C151" s="3"/>
      <c r="D151" s="3"/>
      <c r="E151" s="3">
        <v>938.03</v>
      </c>
      <c r="F151" s="3"/>
    </row>
    <row r="152" spans="1:6">
      <c r="A152" s="5" t="s">
        <v>88</v>
      </c>
      <c r="B152" s="3"/>
      <c r="C152" s="3"/>
      <c r="D152" s="3"/>
      <c r="E152" s="3">
        <v>0</v>
      </c>
      <c r="F152" s="3"/>
    </row>
    <row r="153" spans="1:6">
      <c r="A153" s="5" t="s">
        <v>89</v>
      </c>
      <c r="B153" s="3"/>
      <c r="C153" s="3"/>
      <c r="D153" s="3"/>
      <c r="E153" s="3">
        <v>894.89</v>
      </c>
      <c r="F153" s="3"/>
    </row>
    <row r="154" spans="1:6">
      <c r="A154" s="1" t="s">
        <v>68</v>
      </c>
      <c r="B154" s="2"/>
      <c r="C154" s="2"/>
      <c r="D154" s="2"/>
      <c r="E154" s="2"/>
      <c r="F154" s="2"/>
    </row>
    <row r="155" spans="1:6">
      <c r="A155" s="5" t="s">
        <v>87</v>
      </c>
      <c r="B155" s="3"/>
      <c r="C155" s="3">
        <v>276960.78000000003</v>
      </c>
      <c r="D155" s="3"/>
      <c r="E155" s="3"/>
      <c r="F155" s="3"/>
    </row>
    <row r="156" spans="1:6">
      <c r="A156" s="5" t="s">
        <v>88</v>
      </c>
      <c r="B156" s="3"/>
      <c r="C156" s="3">
        <v>276960.78000000003</v>
      </c>
      <c r="D156" s="3"/>
      <c r="E156" s="3"/>
      <c r="F156" s="3"/>
    </row>
    <row r="157" spans="1:6">
      <c r="A157" s="5" t="s">
        <v>89</v>
      </c>
      <c r="B157" s="3"/>
      <c r="C157" s="3">
        <v>0</v>
      </c>
      <c r="D157" s="3"/>
      <c r="E157" s="3"/>
      <c r="F157" s="3"/>
    </row>
    <row r="158" spans="1:6">
      <c r="A158" s="1" t="s">
        <v>8</v>
      </c>
      <c r="B158" s="2"/>
      <c r="C158" s="2"/>
      <c r="D158" s="2"/>
      <c r="E158" s="2"/>
      <c r="F158" s="2"/>
    </row>
    <row r="159" spans="1:6">
      <c r="A159" s="5" t="s">
        <v>87</v>
      </c>
      <c r="B159" s="3"/>
      <c r="C159" s="3"/>
      <c r="D159" s="3"/>
      <c r="E159" s="3">
        <v>18443</v>
      </c>
      <c r="F159" s="3">
        <v>19691.400000000001</v>
      </c>
    </row>
    <row r="160" spans="1:6">
      <c r="A160" s="5" t="s">
        <v>88</v>
      </c>
      <c r="B160" s="3"/>
      <c r="C160" s="3"/>
      <c r="D160" s="3"/>
      <c r="E160" s="3">
        <v>0</v>
      </c>
      <c r="F160" s="3">
        <v>171.48</v>
      </c>
    </row>
    <row r="161" spans="1:6">
      <c r="A161" s="5" t="s">
        <v>89</v>
      </c>
      <c r="B161" s="3"/>
      <c r="C161" s="3"/>
      <c r="D161" s="3"/>
      <c r="E161" s="3">
        <v>0</v>
      </c>
      <c r="F161" s="3">
        <v>967.62</v>
      </c>
    </row>
    <row r="162" spans="1:6">
      <c r="A162" s="1" t="s">
        <v>52</v>
      </c>
      <c r="B162" s="2"/>
      <c r="C162" s="2"/>
      <c r="D162" s="2"/>
      <c r="E162" s="2"/>
      <c r="F162" s="2"/>
    </row>
    <row r="163" spans="1:6">
      <c r="A163" s="5" t="s">
        <v>87</v>
      </c>
      <c r="B163" s="3">
        <v>2016.06</v>
      </c>
      <c r="C163" s="3"/>
      <c r="D163" s="3"/>
      <c r="E163" s="3"/>
      <c r="F163" s="3"/>
    </row>
    <row r="164" spans="1:6">
      <c r="A164" s="5" t="s">
        <v>88</v>
      </c>
      <c r="B164" s="3">
        <v>222.29</v>
      </c>
      <c r="C164" s="3"/>
      <c r="D164" s="3"/>
      <c r="E164" s="3"/>
      <c r="F164" s="3"/>
    </row>
    <row r="165" spans="1:6">
      <c r="A165" s="5" t="s">
        <v>89</v>
      </c>
      <c r="B165" s="3">
        <v>1793.77</v>
      </c>
      <c r="C165" s="3"/>
      <c r="D165" s="3"/>
      <c r="E165" s="3"/>
      <c r="F165" s="3"/>
    </row>
    <row r="166" spans="1:6">
      <c r="A166" s="1" t="s">
        <v>26</v>
      </c>
      <c r="B166" s="2"/>
      <c r="C166" s="2"/>
      <c r="D166" s="2"/>
      <c r="E166" s="2"/>
      <c r="F166" s="2"/>
    </row>
    <row r="167" spans="1:6">
      <c r="A167" s="5" t="s">
        <v>87</v>
      </c>
      <c r="B167" s="3"/>
      <c r="C167" s="3"/>
      <c r="D167" s="3"/>
      <c r="E167" s="3">
        <v>50870.57</v>
      </c>
      <c r="F167" s="3"/>
    </row>
    <row r="168" spans="1:6">
      <c r="A168" s="5" t="s">
        <v>88</v>
      </c>
      <c r="B168" s="3"/>
      <c r="C168" s="3"/>
      <c r="D168" s="3"/>
      <c r="E168" s="3">
        <v>0</v>
      </c>
      <c r="F168" s="3"/>
    </row>
    <row r="169" spans="1:6">
      <c r="A169" s="5" t="s">
        <v>89</v>
      </c>
      <c r="B169" s="3"/>
      <c r="C169" s="3"/>
      <c r="D169" s="3"/>
      <c r="E169" s="3">
        <v>43006.93</v>
      </c>
      <c r="F169" s="3"/>
    </row>
    <row r="170" spans="1:6">
      <c r="A170" s="1" t="s">
        <v>53</v>
      </c>
      <c r="B170" s="2"/>
      <c r="C170" s="2"/>
      <c r="D170" s="2"/>
      <c r="E170" s="2"/>
      <c r="F170" s="2"/>
    </row>
    <row r="171" spans="1:6">
      <c r="A171" s="5" t="s">
        <v>87</v>
      </c>
      <c r="B171" s="3">
        <v>3837.44</v>
      </c>
      <c r="C171" s="3"/>
      <c r="D171" s="3"/>
      <c r="E171" s="3"/>
      <c r="F171" s="3"/>
    </row>
    <row r="172" spans="1:6">
      <c r="A172" s="5" t="s">
        <v>88</v>
      </c>
      <c r="B172" s="3">
        <v>2509.69</v>
      </c>
      <c r="C172" s="3"/>
      <c r="D172" s="3"/>
      <c r="E172" s="3"/>
      <c r="F172" s="3"/>
    </row>
    <row r="173" spans="1:6">
      <c r="A173" s="5" t="s">
        <v>89</v>
      </c>
      <c r="B173" s="3">
        <v>1128.99</v>
      </c>
      <c r="C173" s="3"/>
      <c r="D173" s="3"/>
      <c r="E173" s="3"/>
      <c r="F173" s="3"/>
    </row>
    <row r="174" spans="1:6">
      <c r="A174" s="1" t="s">
        <v>9</v>
      </c>
      <c r="B174" s="2"/>
      <c r="C174" s="2"/>
      <c r="D174" s="2"/>
      <c r="E174" s="2"/>
      <c r="F174" s="2"/>
    </row>
    <row r="175" spans="1:6">
      <c r="A175" s="5" t="s">
        <v>87</v>
      </c>
      <c r="B175" s="3">
        <v>492636.5</v>
      </c>
      <c r="C175" s="3"/>
      <c r="D175" s="3"/>
      <c r="E175" s="3"/>
      <c r="F175" s="3"/>
    </row>
    <row r="176" spans="1:6">
      <c r="A176" s="5" t="s">
        <v>88</v>
      </c>
      <c r="B176" s="3">
        <v>297781.78000000003</v>
      </c>
      <c r="C176" s="3"/>
      <c r="D176" s="3"/>
      <c r="E176" s="3"/>
      <c r="F176" s="3"/>
    </row>
    <row r="177" spans="1:6">
      <c r="A177" s="5" t="s">
        <v>89</v>
      </c>
      <c r="B177" s="3">
        <v>183581.47</v>
      </c>
      <c r="C177" s="3"/>
      <c r="D177" s="3"/>
      <c r="E177" s="3"/>
      <c r="F177" s="3"/>
    </row>
    <row r="178" spans="1:6">
      <c r="A178" s="1" t="s">
        <v>69</v>
      </c>
      <c r="B178" s="2"/>
      <c r="C178" s="2"/>
      <c r="D178" s="2"/>
      <c r="E178" s="2"/>
      <c r="F178" s="2"/>
    </row>
    <row r="179" spans="1:6">
      <c r="A179" s="5" t="s">
        <v>87</v>
      </c>
      <c r="B179" s="3"/>
      <c r="C179" s="3">
        <v>3113.35</v>
      </c>
      <c r="D179" s="3"/>
      <c r="E179" s="3"/>
      <c r="F179" s="3"/>
    </row>
    <row r="180" spans="1:6">
      <c r="A180" s="5" t="s">
        <v>88</v>
      </c>
      <c r="B180" s="3"/>
      <c r="C180" s="3">
        <v>467</v>
      </c>
      <c r="D180" s="3"/>
      <c r="E180" s="3"/>
      <c r="F180" s="3"/>
    </row>
    <row r="181" spans="1:6">
      <c r="A181" s="5" t="s">
        <v>89</v>
      </c>
      <c r="B181" s="3"/>
      <c r="C181" s="3">
        <v>2646.35</v>
      </c>
      <c r="D181" s="3"/>
      <c r="E181" s="3"/>
      <c r="F181" s="3"/>
    </row>
    <row r="182" spans="1:6">
      <c r="A182" s="1" t="s">
        <v>54</v>
      </c>
      <c r="B182" s="2"/>
      <c r="C182" s="2"/>
      <c r="D182" s="2"/>
      <c r="E182" s="2"/>
      <c r="F182" s="2"/>
    </row>
    <row r="183" spans="1:6">
      <c r="A183" s="5" t="s">
        <v>87</v>
      </c>
      <c r="B183" s="3"/>
      <c r="C183" s="3">
        <v>23292.2</v>
      </c>
      <c r="D183" s="3"/>
      <c r="E183" s="3"/>
      <c r="F183" s="3"/>
    </row>
    <row r="184" spans="1:6">
      <c r="A184" s="5" t="s">
        <v>88</v>
      </c>
      <c r="B184" s="3"/>
      <c r="C184" s="3">
        <v>2965.85</v>
      </c>
      <c r="D184" s="3"/>
      <c r="E184" s="3"/>
      <c r="F184" s="3"/>
    </row>
    <row r="185" spans="1:6">
      <c r="A185" s="5" t="s">
        <v>89</v>
      </c>
      <c r="B185" s="3"/>
      <c r="C185" s="3">
        <v>12951.19</v>
      </c>
      <c r="D185" s="3"/>
      <c r="E185" s="3"/>
      <c r="F185" s="3"/>
    </row>
    <row r="186" spans="1:6">
      <c r="A186" s="1" t="s">
        <v>70</v>
      </c>
      <c r="B186" s="2"/>
      <c r="C186" s="2"/>
      <c r="D186" s="2"/>
      <c r="E186" s="2"/>
      <c r="F186" s="2"/>
    </row>
    <row r="187" spans="1:6">
      <c r="A187" s="5" t="s">
        <v>87</v>
      </c>
      <c r="B187" s="3">
        <v>144600.63</v>
      </c>
      <c r="C187" s="3"/>
      <c r="D187" s="3"/>
      <c r="E187" s="3"/>
      <c r="F187" s="3"/>
    </row>
    <row r="188" spans="1:6">
      <c r="A188" s="5" t="s">
        <v>88</v>
      </c>
      <c r="B188" s="3">
        <v>21237.53</v>
      </c>
      <c r="C188" s="3"/>
      <c r="D188" s="3"/>
      <c r="E188" s="3"/>
      <c r="F188" s="3"/>
    </row>
    <row r="189" spans="1:6">
      <c r="A189" s="5" t="s">
        <v>89</v>
      </c>
      <c r="B189" s="3">
        <v>120346.02</v>
      </c>
      <c r="C189" s="3"/>
      <c r="D189" s="3"/>
      <c r="E189" s="3"/>
      <c r="F189" s="3"/>
    </row>
    <row r="190" spans="1:6">
      <c r="A190" s="1" t="s">
        <v>71</v>
      </c>
      <c r="B190" s="2"/>
      <c r="C190" s="2"/>
      <c r="D190" s="2"/>
      <c r="E190" s="2"/>
      <c r="F190" s="2"/>
    </row>
    <row r="191" spans="1:6">
      <c r="A191" s="5" t="s">
        <v>87</v>
      </c>
      <c r="B191" s="3"/>
      <c r="C191" s="3">
        <v>25219.7</v>
      </c>
      <c r="D191" s="3"/>
      <c r="E191" s="3"/>
      <c r="F191" s="3"/>
    </row>
    <row r="192" spans="1:6">
      <c r="A192" s="5" t="s">
        <v>88</v>
      </c>
      <c r="B192" s="3"/>
      <c r="C192" s="3">
        <v>422.5</v>
      </c>
      <c r="D192" s="3"/>
      <c r="E192" s="3"/>
      <c r="F192" s="3"/>
    </row>
    <row r="193" spans="1:6">
      <c r="A193" s="5" t="s">
        <v>89</v>
      </c>
      <c r="B193" s="3"/>
      <c r="C193" s="3">
        <v>24797.200000000001</v>
      </c>
      <c r="D193" s="3"/>
      <c r="E193" s="3"/>
      <c r="F193" s="3"/>
    </row>
    <row r="194" spans="1:6">
      <c r="A194" s="1" t="s">
        <v>72</v>
      </c>
      <c r="B194" s="2"/>
      <c r="C194" s="2"/>
      <c r="D194" s="2"/>
      <c r="E194" s="2"/>
      <c r="F194" s="2"/>
    </row>
    <row r="195" spans="1:6">
      <c r="A195" s="5" t="s">
        <v>87</v>
      </c>
      <c r="B195" s="3"/>
      <c r="C195" s="3">
        <v>1678503.26</v>
      </c>
      <c r="D195" s="3"/>
      <c r="E195" s="3"/>
      <c r="F195" s="3"/>
    </row>
    <row r="196" spans="1:6">
      <c r="A196" s="5" t="s">
        <v>88</v>
      </c>
      <c r="B196" s="3"/>
      <c r="C196" s="3">
        <v>1678503.26</v>
      </c>
      <c r="D196" s="3"/>
      <c r="E196" s="3"/>
      <c r="F196" s="3"/>
    </row>
    <row r="197" spans="1:6">
      <c r="A197" s="5" t="s">
        <v>89</v>
      </c>
      <c r="B197" s="3"/>
      <c r="C197" s="3">
        <v>0</v>
      </c>
      <c r="D197" s="3"/>
      <c r="E197" s="3"/>
      <c r="F197" s="3"/>
    </row>
    <row r="198" spans="1:6">
      <c r="A198" s="1" t="s">
        <v>39</v>
      </c>
      <c r="B198" s="2"/>
      <c r="C198" s="2"/>
      <c r="D198" s="2"/>
      <c r="E198" s="2"/>
      <c r="F198" s="2"/>
    </row>
    <row r="199" spans="1:6">
      <c r="A199" s="5" t="s">
        <v>87</v>
      </c>
      <c r="B199" s="3">
        <v>8298.74</v>
      </c>
      <c r="C199" s="3"/>
      <c r="D199" s="3"/>
      <c r="E199" s="3"/>
      <c r="F199" s="3"/>
    </row>
    <row r="200" spans="1:6">
      <c r="A200" s="5" t="s">
        <v>88</v>
      </c>
      <c r="B200" s="3">
        <v>2991.3</v>
      </c>
      <c r="C200" s="3"/>
      <c r="D200" s="3"/>
      <c r="E200" s="3"/>
      <c r="F200" s="3"/>
    </row>
    <row r="201" spans="1:6">
      <c r="A201" s="5" t="s">
        <v>89</v>
      </c>
      <c r="B201" s="3">
        <v>4637.32</v>
      </c>
      <c r="C201" s="3"/>
      <c r="D201" s="3"/>
      <c r="E201" s="3"/>
      <c r="F201" s="3"/>
    </row>
    <row r="202" spans="1:6">
      <c r="A202" s="1" t="s">
        <v>55</v>
      </c>
      <c r="B202" s="2"/>
      <c r="C202" s="2"/>
      <c r="D202" s="2"/>
      <c r="E202" s="2"/>
      <c r="F202" s="2"/>
    </row>
    <row r="203" spans="1:6">
      <c r="A203" s="5" t="s">
        <v>87</v>
      </c>
      <c r="B203" s="3"/>
      <c r="C203" s="3"/>
      <c r="D203" s="3">
        <v>21944.81</v>
      </c>
      <c r="E203" s="3"/>
      <c r="F203" s="3"/>
    </row>
    <row r="204" spans="1:6">
      <c r="A204" s="5" t="s">
        <v>88</v>
      </c>
      <c r="B204" s="3"/>
      <c r="C204" s="3"/>
      <c r="D204" s="3">
        <v>3291.72</v>
      </c>
      <c r="E204" s="3"/>
      <c r="F204" s="3"/>
    </row>
    <row r="205" spans="1:6">
      <c r="A205" s="5" t="s">
        <v>89</v>
      </c>
      <c r="B205" s="3"/>
      <c r="C205" s="3"/>
      <c r="D205" s="3">
        <v>18653.09</v>
      </c>
      <c r="E205" s="3"/>
      <c r="F205" s="3"/>
    </row>
    <row r="206" spans="1:6">
      <c r="A206" s="1" t="s">
        <v>40</v>
      </c>
      <c r="B206" s="2"/>
      <c r="C206" s="2"/>
      <c r="D206" s="2"/>
      <c r="E206" s="2"/>
      <c r="F206" s="2"/>
    </row>
    <row r="207" spans="1:6">
      <c r="A207" s="5" t="s">
        <v>87</v>
      </c>
      <c r="B207" s="3">
        <v>250327.97</v>
      </c>
      <c r="C207" s="3"/>
      <c r="D207" s="3"/>
      <c r="E207" s="3"/>
      <c r="F207" s="3"/>
    </row>
    <row r="208" spans="1:6">
      <c r="A208" s="5" t="s">
        <v>88</v>
      </c>
      <c r="B208" s="3">
        <v>0</v>
      </c>
      <c r="C208" s="3"/>
      <c r="D208" s="3"/>
      <c r="E208" s="3"/>
      <c r="F208" s="3"/>
    </row>
    <row r="209" spans="1:6">
      <c r="A209" s="5" t="s">
        <v>89</v>
      </c>
      <c r="B209" s="3">
        <v>0</v>
      </c>
      <c r="C209" s="3"/>
      <c r="D209" s="3"/>
      <c r="E209" s="3"/>
      <c r="F209" s="3"/>
    </row>
    <row r="210" spans="1:6">
      <c r="A210" s="1" t="s">
        <v>56</v>
      </c>
      <c r="B210" s="2"/>
      <c r="C210" s="2"/>
      <c r="D210" s="2"/>
      <c r="E210" s="2"/>
      <c r="F210" s="2"/>
    </row>
    <row r="211" spans="1:6">
      <c r="A211" s="5" t="s">
        <v>87</v>
      </c>
      <c r="B211" s="3"/>
      <c r="C211" s="3">
        <v>3883.43</v>
      </c>
      <c r="D211" s="3"/>
      <c r="E211" s="3"/>
      <c r="F211" s="3"/>
    </row>
    <row r="212" spans="1:6">
      <c r="A212" s="5" t="s">
        <v>88</v>
      </c>
      <c r="B212" s="3"/>
      <c r="C212" s="3">
        <v>582.52</v>
      </c>
      <c r="D212" s="3"/>
      <c r="E212" s="3"/>
      <c r="F212" s="3"/>
    </row>
    <row r="213" spans="1:6">
      <c r="A213" s="5" t="s">
        <v>89</v>
      </c>
      <c r="B213" s="3"/>
      <c r="C213" s="3">
        <v>3300.91</v>
      </c>
      <c r="D213" s="3"/>
      <c r="E213" s="3"/>
      <c r="F213" s="3"/>
    </row>
    <row r="214" spans="1:6">
      <c r="A214" s="1" t="s">
        <v>10</v>
      </c>
      <c r="B214" s="2"/>
      <c r="C214" s="2"/>
      <c r="D214" s="2"/>
      <c r="E214" s="2"/>
      <c r="F214" s="2"/>
    </row>
    <row r="215" spans="1:6">
      <c r="A215" s="5" t="s">
        <v>87</v>
      </c>
      <c r="B215" s="3"/>
      <c r="C215" s="3">
        <v>3373.4</v>
      </c>
      <c r="D215" s="3"/>
      <c r="E215" s="3"/>
      <c r="F215" s="3"/>
    </row>
    <row r="216" spans="1:6">
      <c r="A216" s="5" t="s">
        <v>88</v>
      </c>
      <c r="B216" s="3"/>
      <c r="C216" s="3">
        <v>506.01</v>
      </c>
      <c r="D216" s="3"/>
      <c r="E216" s="3"/>
      <c r="F216" s="3"/>
    </row>
    <row r="217" spans="1:6">
      <c r="A217" s="5" t="s">
        <v>89</v>
      </c>
      <c r="B217" s="3"/>
      <c r="C217" s="3">
        <v>2867.39</v>
      </c>
      <c r="D217" s="3"/>
      <c r="E217" s="3"/>
      <c r="F217" s="3"/>
    </row>
    <row r="218" spans="1:6">
      <c r="A218" s="1" t="s">
        <v>27</v>
      </c>
      <c r="B218" s="2"/>
      <c r="C218" s="2"/>
      <c r="D218" s="2"/>
      <c r="E218" s="2"/>
      <c r="F218" s="2"/>
    </row>
    <row r="219" spans="1:6">
      <c r="A219" s="5" t="s">
        <v>87</v>
      </c>
      <c r="B219" s="3"/>
      <c r="C219" s="3">
        <v>169573.53</v>
      </c>
      <c r="D219" s="3">
        <v>329.93</v>
      </c>
      <c r="E219" s="3">
        <v>2406.9</v>
      </c>
      <c r="F219" s="3"/>
    </row>
    <row r="220" spans="1:6">
      <c r="A220" s="5" t="s">
        <v>88</v>
      </c>
      <c r="B220" s="3"/>
      <c r="C220" s="3">
        <v>13387.42</v>
      </c>
      <c r="D220" s="3">
        <v>0</v>
      </c>
      <c r="E220" s="3">
        <v>2406.9</v>
      </c>
      <c r="F220" s="3"/>
    </row>
    <row r="221" spans="1:6">
      <c r="A221" s="5" t="s">
        <v>89</v>
      </c>
      <c r="B221" s="3"/>
      <c r="C221" s="3">
        <v>75862.06</v>
      </c>
      <c r="D221" s="3">
        <v>329.93</v>
      </c>
      <c r="E221" s="3">
        <v>0</v>
      </c>
      <c r="F221" s="3"/>
    </row>
    <row r="222" spans="1:6">
      <c r="A222" s="1" t="s">
        <v>11</v>
      </c>
      <c r="B222" s="2"/>
      <c r="C222" s="2"/>
      <c r="D222" s="2"/>
      <c r="E222" s="2"/>
      <c r="F222" s="2"/>
    </row>
    <row r="223" spans="1:6">
      <c r="A223" s="5" t="s">
        <v>87</v>
      </c>
      <c r="B223" s="3">
        <v>159603.31</v>
      </c>
      <c r="C223" s="3"/>
      <c r="D223" s="3"/>
      <c r="E223" s="3"/>
      <c r="F223" s="3"/>
    </row>
    <row r="224" spans="1:6">
      <c r="A224" s="5" t="s">
        <v>88</v>
      </c>
      <c r="B224" s="3">
        <v>159603.31</v>
      </c>
      <c r="C224" s="3"/>
      <c r="D224" s="3"/>
      <c r="E224" s="3"/>
      <c r="F224" s="3"/>
    </row>
    <row r="225" spans="1:6">
      <c r="A225" s="5" t="s">
        <v>89</v>
      </c>
      <c r="B225" s="3">
        <v>0</v>
      </c>
      <c r="C225" s="3"/>
      <c r="D225" s="3"/>
      <c r="E225" s="3"/>
      <c r="F225" s="3"/>
    </row>
    <row r="226" spans="1:6">
      <c r="A226" s="1" t="s">
        <v>12</v>
      </c>
      <c r="B226" s="2"/>
      <c r="C226" s="2"/>
      <c r="D226" s="2"/>
      <c r="E226" s="2"/>
      <c r="F226" s="2"/>
    </row>
    <row r="227" spans="1:6">
      <c r="A227" s="5" t="s">
        <v>87</v>
      </c>
      <c r="B227" s="3">
        <v>248.64</v>
      </c>
      <c r="C227" s="3"/>
      <c r="D227" s="3">
        <v>609907.23</v>
      </c>
      <c r="E227" s="3">
        <v>44607.38</v>
      </c>
      <c r="F227" s="3"/>
    </row>
    <row r="228" spans="1:6">
      <c r="A228" s="5" t="s">
        <v>88</v>
      </c>
      <c r="B228" s="3">
        <v>9.18</v>
      </c>
      <c r="C228" s="3"/>
      <c r="D228" s="3">
        <v>607481.64</v>
      </c>
      <c r="E228" s="3">
        <v>0</v>
      </c>
      <c r="F228" s="3"/>
    </row>
    <row r="229" spans="1:6">
      <c r="A229" s="5" t="s">
        <v>89</v>
      </c>
      <c r="B229" s="3">
        <v>239.46</v>
      </c>
      <c r="C229" s="3"/>
      <c r="D229" s="3">
        <v>2425.59</v>
      </c>
      <c r="E229" s="3">
        <v>0</v>
      </c>
      <c r="F229" s="3"/>
    </row>
    <row r="230" spans="1:6">
      <c r="A230" s="1" t="s">
        <v>13</v>
      </c>
      <c r="B230" s="2"/>
      <c r="C230" s="2"/>
      <c r="D230" s="2"/>
      <c r="E230" s="2"/>
      <c r="F230" s="2"/>
    </row>
    <row r="231" spans="1:6">
      <c r="A231" s="5" t="s">
        <v>87</v>
      </c>
      <c r="B231" s="3"/>
      <c r="C231" s="3">
        <v>78216.14</v>
      </c>
      <c r="D231" s="3"/>
      <c r="E231" s="3"/>
      <c r="F231" s="3"/>
    </row>
    <row r="232" spans="1:6">
      <c r="A232" s="5" t="s">
        <v>88</v>
      </c>
      <c r="B232" s="3"/>
      <c r="C232" s="3">
        <v>49857.05</v>
      </c>
      <c r="D232" s="3"/>
      <c r="E232" s="3"/>
      <c r="F232" s="3"/>
    </row>
    <row r="233" spans="1:6">
      <c r="A233" s="5" t="s">
        <v>89</v>
      </c>
      <c r="B233" s="3"/>
      <c r="C233" s="3">
        <v>9264.27</v>
      </c>
      <c r="D233" s="3"/>
      <c r="E233" s="3"/>
      <c r="F233" s="3"/>
    </row>
    <row r="234" spans="1:6">
      <c r="A234" s="1" t="s">
        <v>14</v>
      </c>
      <c r="B234" s="2"/>
      <c r="C234" s="2"/>
      <c r="D234" s="2"/>
      <c r="E234" s="2"/>
      <c r="F234" s="2"/>
    </row>
    <row r="235" spans="1:6">
      <c r="A235" s="5" t="s">
        <v>87</v>
      </c>
      <c r="B235" s="3"/>
      <c r="C235" s="3">
        <v>77670.8</v>
      </c>
      <c r="D235" s="3"/>
      <c r="E235" s="3"/>
      <c r="F235" s="3"/>
    </row>
    <row r="236" spans="1:6">
      <c r="A236" s="5" t="s">
        <v>88</v>
      </c>
      <c r="B236" s="3"/>
      <c r="C236" s="3">
        <v>12552.11</v>
      </c>
      <c r="D236" s="3"/>
      <c r="E236" s="3"/>
      <c r="F236" s="3"/>
    </row>
    <row r="237" spans="1:6">
      <c r="A237" s="5" t="s">
        <v>89</v>
      </c>
      <c r="B237" s="3"/>
      <c r="C237" s="3">
        <v>65118.69</v>
      </c>
      <c r="D237" s="3"/>
      <c r="E237" s="3"/>
      <c r="F237" s="3"/>
    </row>
    <row r="238" spans="1:6">
      <c r="A238" s="1" t="s">
        <v>28</v>
      </c>
      <c r="B238" s="2"/>
      <c r="C238" s="2"/>
      <c r="D238" s="2"/>
      <c r="E238" s="2"/>
      <c r="F238" s="2"/>
    </row>
    <row r="239" spans="1:6">
      <c r="A239" s="5" t="s">
        <v>87</v>
      </c>
      <c r="B239" s="3"/>
      <c r="C239" s="3">
        <v>8183.4</v>
      </c>
      <c r="D239" s="3"/>
      <c r="E239" s="3"/>
      <c r="F239" s="3"/>
    </row>
    <row r="240" spans="1:6">
      <c r="A240" s="5" t="s">
        <v>88</v>
      </c>
      <c r="B240" s="3"/>
      <c r="C240" s="3">
        <v>8.4</v>
      </c>
      <c r="D240" s="3"/>
      <c r="E240" s="3"/>
      <c r="F240" s="3"/>
    </row>
    <row r="241" spans="1:6">
      <c r="A241" s="5" t="s">
        <v>89</v>
      </c>
      <c r="B241" s="3"/>
      <c r="C241" s="3">
        <v>5384.64</v>
      </c>
      <c r="D241" s="3"/>
      <c r="E241" s="3"/>
      <c r="F241" s="3"/>
    </row>
    <row r="242" spans="1:6">
      <c r="A242" s="1" t="s">
        <v>73</v>
      </c>
      <c r="B242" s="2"/>
      <c r="C242" s="2"/>
      <c r="D242" s="2"/>
      <c r="E242" s="2"/>
      <c r="F242" s="2"/>
    </row>
    <row r="243" spans="1:6">
      <c r="A243" s="5" t="s">
        <v>87</v>
      </c>
      <c r="B243" s="3">
        <v>3900.78</v>
      </c>
      <c r="C243" s="3"/>
      <c r="D243" s="3">
        <v>1572387.77</v>
      </c>
      <c r="E243" s="3"/>
      <c r="F243" s="3"/>
    </row>
    <row r="244" spans="1:6">
      <c r="A244" s="5" t="s">
        <v>88</v>
      </c>
      <c r="B244" s="3">
        <v>585.12</v>
      </c>
      <c r="C244" s="3"/>
      <c r="D244" s="3">
        <v>198152.16</v>
      </c>
      <c r="E244" s="3"/>
      <c r="F244" s="3"/>
    </row>
    <row r="245" spans="1:6">
      <c r="A245" s="5" t="s">
        <v>89</v>
      </c>
      <c r="B245" s="3">
        <v>3315.66</v>
      </c>
      <c r="C245" s="3"/>
      <c r="D245" s="3">
        <v>1372238.98</v>
      </c>
      <c r="E245" s="3"/>
      <c r="F245" s="3"/>
    </row>
    <row r="246" spans="1:6">
      <c r="A246" s="1" t="s">
        <v>74</v>
      </c>
      <c r="B246" s="2"/>
      <c r="C246" s="2"/>
      <c r="D246" s="2"/>
      <c r="E246" s="2"/>
      <c r="F246" s="2"/>
    </row>
    <row r="247" spans="1:6">
      <c r="A247" s="5" t="s">
        <v>87</v>
      </c>
      <c r="B247" s="3">
        <v>457.11</v>
      </c>
      <c r="C247" s="3"/>
      <c r="D247" s="3"/>
      <c r="E247" s="3"/>
      <c r="F247" s="3"/>
    </row>
    <row r="248" spans="1:6">
      <c r="A248" s="5" t="s">
        <v>88</v>
      </c>
      <c r="B248" s="3">
        <v>265.11</v>
      </c>
      <c r="C248" s="3"/>
      <c r="D248" s="3"/>
      <c r="E248" s="3"/>
      <c r="F248" s="3"/>
    </row>
    <row r="249" spans="1:6">
      <c r="A249" s="5" t="s">
        <v>89</v>
      </c>
      <c r="B249" s="3">
        <v>0</v>
      </c>
      <c r="C249" s="3"/>
      <c r="D249" s="3"/>
      <c r="E249" s="3"/>
      <c r="F249" s="3"/>
    </row>
    <row r="250" spans="1:6">
      <c r="A250" s="1" t="s">
        <v>15</v>
      </c>
      <c r="B250" s="2"/>
      <c r="C250" s="2"/>
      <c r="D250" s="2"/>
      <c r="E250" s="2"/>
      <c r="F250" s="2"/>
    </row>
    <row r="251" spans="1:6">
      <c r="A251" s="5" t="s">
        <v>87</v>
      </c>
      <c r="B251" s="3"/>
      <c r="C251" s="3"/>
      <c r="D251" s="3"/>
      <c r="E251" s="3"/>
      <c r="F251" s="3">
        <v>69598.84</v>
      </c>
    </row>
    <row r="252" spans="1:6">
      <c r="A252" s="5" t="s">
        <v>88</v>
      </c>
      <c r="B252" s="3"/>
      <c r="C252" s="3"/>
      <c r="D252" s="3"/>
      <c r="E252" s="3"/>
      <c r="F252" s="3">
        <v>0</v>
      </c>
    </row>
    <row r="253" spans="1:6">
      <c r="A253" s="5" t="s">
        <v>89</v>
      </c>
      <c r="B253" s="3"/>
      <c r="C253" s="3"/>
      <c r="D253" s="3"/>
      <c r="E253" s="3"/>
      <c r="F253" s="3">
        <v>4139</v>
      </c>
    </row>
    <row r="254" spans="1:6">
      <c r="A254" s="1" t="s">
        <v>16</v>
      </c>
      <c r="B254" s="2"/>
      <c r="C254" s="2"/>
      <c r="D254" s="2"/>
      <c r="E254" s="2"/>
      <c r="F254" s="2"/>
    </row>
    <row r="255" spans="1:6">
      <c r="A255" s="5" t="s">
        <v>87</v>
      </c>
      <c r="B255" s="3"/>
      <c r="C255" s="3">
        <v>76313.820000000007</v>
      </c>
      <c r="D255" s="3"/>
      <c r="E255" s="3"/>
      <c r="F255" s="3"/>
    </row>
    <row r="256" spans="1:6">
      <c r="A256" s="5" t="s">
        <v>88</v>
      </c>
      <c r="B256" s="3"/>
      <c r="C256" s="3">
        <v>23173.119999999999</v>
      </c>
      <c r="D256" s="3"/>
      <c r="E256" s="3"/>
      <c r="F256" s="3"/>
    </row>
    <row r="257" spans="1:6">
      <c r="A257" s="5" t="s">
        <v>89</v>
      </c>
      <c r="B257" s="3"/>
      <c r="C257" s="3">
        <v>53140.7</v>
      </c>
      <c r="D257" s="3"/>
      <c r="E257" s="3"/>
      <c r="F257" s="3"/>
    </row>
    <row r="258" spans="1:6">
      <c r="A258" s="1" t="s">
        <v>17</v>
      </c>
      <c r="B258" s="2"/>
      <c r="C258" s="2"/>
      <c r="D258" s="2"/>
      <c r="E258" s="2"/>
      <c r="F258" s="2"/>
    </row>
    <row r="259" spans="1:6">
      <c r="A259" s="5" t="s">
        <v>87</v>
      </c>
      <c r="B259" s="3"/>
      <c r="C259" s="3"/>
      <c r="D259" s="3"/>
      <c r="E259" s="3">
        <v>1863.37</v>
      </c>
      <c r="F259" s="3"/>
    </row>
    <row r="260" spans="1:6">
      <c r="A260" s="5" t="s">
        <v>88</v>
      </c>
      <c r="B260" s="3"/>
      <c r="C260" s="3"/>
      <c r="D260" s="3"/>
      <c r="E260" s="3">
        <v>0</v>
      </c>
      <c r="F260" s="3"/>
    </row>
    <row r="261" spans="1:6">
      <c r="A261" s="5" t="s">
        <v>89</v>
      </c>
      <c r="B261" s="3"/>
      <c r="C261" s="3"/>
      <c r="D261" s="3"/>
      <c r="E261" s="3">
        <v>1583.86</v>
      </c>
      <c r="F261" s="3"/>
    </row>
    <row r="262" spans="1:6">
      <c r="A262" s="1" t="s">
        <v>41</v>
      </c>
      <c r="B262" s="2"/>
      <c r="C262" s="2"/>
      <c r="D262" s="2"/>
      <c r="E262" s="2"/>
      <c r="F262" s="2"/>
    </row>
    <row r="263" spans="1:6">
      <c r="A263" s="5" t="s">
        <v>87</v>
      </c>
      <c r="B263" s="3"/>
      <c r="C263" s="3">
        <v>854.82</v>
      </c>
      <c r="D263" s="3"/>
      <c r="E263" s="3"/>
      <c r="F263" s="3"/>
    </row>
    <row r="264" spans="1:6">
      <c r="A264" s="5" t="s">
        <v>88</v>
      </c>
      <c r="B264" s="3"/>
      <c r="C264" s="3">
        <v>128.22</v>
      </c>
      <c r="D264" s="3"/>
      <c r="E264" s="3"/>
      <c r="F264" s="3"/>
    </row>
    <row r="265" spans="1:6">
      <c r="A265" s="5" t="s">
        <v>89</v>
      </c>
      <c r="B265" s="3"/>
      <c r="C265" s="3">
        <v>726.6</v>
      </c>
      <c r="D265" s="3"/>
      <c r="E265" s="3"/>
      <c r="F265" s="3"/>
    </row>
    <row r="266" spans="1:6">
      <c r="A266" s="1" t="s">
        <v>42</v>
      </c>
      <c r="B266" s="2"/>
      <c r="C266" s="2"/>
      <c r="D266" s="2"/>
      <c r="E266" s="2"/>
      <c r="F266" s="2"/>
    </row>
    <row r="267" spans="1:6">
      <c r="A267" s="5" t="s">
        <v>87</v>
      </c>
      <c r="B267" s="3"/>
      <c r="C267" s="3">
        <v>41267.29</v>
      </c>
      <c r="D267" s="3"/>
      <c r="E267" s="3"/>
      <c r="F267" s="3">
        <v>91367.41</v>
      </c>
    </row>
    <row r="268" spans="1:6">
      <c r="A268" s="5" t="s">
        <v>88</v>
      </c>
      <c r="B268" s="3"/>
      <c r="C268" s="3">
        <v>5929.95</v>
      </c>
      <c r="D268" s="3"/>
      <c r="E268" s="3"/>
      <c r="F268" s="3">
        <v>0</v>
      </c>
    </row>
    <row r="269" spans="1:6">
      <c r="A269" s="5" t="s">
        <v>89</v>
      </c>
      <c r="B269" s="3"/>
      <c r="C269" s="3">
        <v>8284.99</v>
      </c>
      <c r="D269" s="3"/>
      <c r="E269" s="3"/>
      <c r="F269" s="3">
        <v>1154.71</v>
      </c>
    </row>
    <row r="270" spans="1:6">
      <c r="A270" s="1" t="s">
        <v>29</v>
      </c>
      <c r="B270" s="2"/>
      <c r="C270" s="2"/>
      <c r="D270" s="2"/>
      <c r="E270" s="2"/>
      <c r="F270" s="2"/>
    </row>
    <row r="271" spans="1:6">
      <c r="A271" s="5" t="s">
        <v>87</v>
      </c>
      <c r="B271" s="3"/>
      <c r="C271" s="3"/>
      <c r="D271" s="3">
        <v>248144.58</v>
      </c>
      <c r="E271" s="3">
        <v>67438.850000000006</v>
      </c>
      <c r="F271" s="3"/>
    </row>
    <row r="272" spans="1:6">
      <c r="A272" s="5" t="s">
        <v>88</v>
      </c>
      <c r="B272" s="3"/>
      <c r="C272" s="3"/>
      <c r="D272" s="3">
        <v>248144.58</v>
      </c>
      <c r="E272" s="3">
        <v>0</v>
      </c>
      <c r="F272" s="3"/>
    </row>
    <row r="273" spans="1:6">
      <c r="A273" s="5" t="s">
        <v>89</v>
      </c>
      <c r="B273" s="3"/>
      <c r="C273" s="3"/>
      <c r="D273" s="3">
        <v>0</v>
      </c>
      <c r="E273" s="3">
        <v>57584.68</v>
      </c>
      <c r="F273" s="3"/>
    </row>
    <row r="274" spans="1:6">
      <c r="A274" s="1" t="s">
        <v>30</v>
      </c>
      <c r="B274" s="2"/>
      <c r="C274" s="2"/>
      <c r="D274" s="2"/>
      <c r="E274" s="2"/>
      <c r="F274" s="2"/>
    </row>
    <row r="275" spans="1:6">
      <c r="A275" s="5" t="s">
        <v>87</v>
      </c>
      <c r="B275" s="3">
        <v>409450.29</v>
      </c>
      <c r="C275" s="3"/>
      <c r="D275" s="3"/>
      <c r="E275" s="3">
        <v>1209.54</v>
      </c>
      <c r="F275" s="3"/>
    </row>
    <row r="276" spans="1:6">
      <c r="A276" s="5" t="s">
        <v>88</v>
      </c>
      <c r="B276" s="3">
        <v>36414.800000000003</v>
      </c>
      <c r="C276" s="3"/>
      <c r="D276" s="3"/>
      <c r="E276" s="3">
        <v>0</v>
      </c>
      <c r="F276" s="3"/>
    </row>
    <row r="277" spans="1:6">
      <c r="A277" s="5" t="s">
        <v>89</v>
      </c>
      <c r="B277" s="3">
        <v>30935.759999999998</v>
      </c>
      <c r="C277" s="3"/>
      <c r="D277" s="3"/>
      <c r="E277" s="3">
        <v>0</v>
      </c>
      <c r="F277" s="3"/>
    </row>
    <row r="278" spans="1:6">
      <c r="A278" s="1" t="s">
        <v>18</v>
      </c>
      <c r="B278" s="2"/>
      <c r="C278" s="2"/>
      <c r="D278" s="2"/>
      <c r="E278" s="2"/>
      <c r="F278" s="2"/>
    </row>
    <row r="279" spans="1:6">
      <c r="A279" s="5" t="s">
        <v>87</v>
      </c>
      <c r="B279" s="3"/>
      <c r="C279" s="3">
        <v>3445.07</v>
      </c>
      <c r="D279" s="3"/>
      <c r="E279" s="3">
        <v>3411.24</v>
      </c>
      <c r="F279" s="3"/>
    </row>
    <row r="280" spans="1:6">
      <c r="A280" s="5" t="s">
        <v>88</v>
      </c>
      <c r="B280" s="3"/>
      <c r="C280" s="3">
        <v>3445.07</v>
      </c>
      <c r="D280" s="3"/>
      <c r="E280" s="3">
        <v>1602.66</v>
      </c>
      <c r="F280" s="3"/>
    </row>
    <row r="281" spans="1:6">
      <c r="A281" s="5" t="s">
        <v>89</v>
      </c>
      <c r="B281" s="3"/>
      <c r="C281" s="3">
        <v>0</v>
      </c>
      <c r="D281" s="3"/>
      <c r="E281" s="3">
        <v>887.23</v>
      </c>
      <c r="F281" s="3"/>
    </row>
    <row r="282" spans="1:6">
      <c r="A282" s="1" t="s">
        <v>19</v>
      </c>
      <c r="B282" s="2"/>
      <c r="C282" s="2"/>
      <c r="D282" s="2"/>
      <c r="E282" s="2"/>
      <c r="F282" s="2"/>
    </row>
    <row r="283" spans="1:6">
      <c r="A283" s="5" t="s">
        <v>87</v>
      </c>
      <c r="B283" s="3">
        <v>443791.47</v>
      </c>
      <c r="C283" s="3"/>
      <c r="D283" s="3"/>
      <c r="E283" s="3"/>
      <c r="F283" s="3"/>
    </row>
    <row r="284" spans="1:6">
      <c r="A284" s="5" t="s">
        <v>88</v>
      </c>
      <c r="B284" s="3">
        <v>374372.82</v>
      </c>
      <c r="C284" s="3"/>
      <c r="D284" s="3"/>
      <c r="E284" s="3"/>
      <c r="F284" s="3"/>
    </row>
    <row r="285" spans="1:6">
      <c r="A285" s="5" t="s">
        <v>89</v>
      </c>
      <c r="B285" s="3">
        <v>6487.6</v>
      </c>
      <c r="C285" s="3"/>
      <c r="D285" s="3"/>
      <c r="E285" s="3"/>
      <c r="F285" s="3"/>
    </row>
    <row r="286" spans="1:6">
      <c r="A286" s="1" t="s">
        <v>75</v>
      </c>
      <c r="B286" s="2"/>
      <c r="C286" s="2"/>
      <c r="D286" s="2"/>
      <c r="E286" s="2"/>
      <c r="F286" s="2"/>
    </row>
    <row r="287" spans="1:6">
      <c r="A287" s="5" t="s">
        <v>87</v>
      </c>
      <c r="B287" s="3"/>
      <c r="C287" s="3"/>
      <c r="D287" s="3"/>
      <c r="E287" s="3">
        <v>1123296.3</v>
      </c>
      <c r="F287" s="3"/>
    </row>
    <row r="288" spans="1:6">
      <c r="A288" s="5" t="s">
        <v>88</v>
      </c>
      <c r="B288" s="3"/>
      <c r="C288" s="3"/>
      <c r="D288" s="3"/>
      <c r="E288" s="3">
        <v>226466.69</v>
      </c>
      <c r="F288" s="3"/>
    </row>
    <row r="289" spans="1:6">
      <c r="A289" s="5" t="s">
        <v>89</v>
      </c>
      <c r="B289" s="3"/>
      <c r="C289" s="3"/>
      <c r="D289" s="3"/>
      <c r="E289" s="3">
        <v>106801.67</v>
      </c>
      <c r="F289" s="3"/>
    </row>
    <row r="290" spans="1:6">
      <c r="A290" s="1" t="s">
        <v>76</v>
      </c>
      <c r="B290" s="2"/>
      <c r="C290" s="2"/>
      <c r="D290" s="2"/>
      <c r="E290" s="2"/>
      <c r="F290" s="2"/>
    </row>
    <row r="291" spans="1:6">
      <c r="A291" s="5" t="s">
        <v>87</v>
      </c>
      <c r="B291" s="3">
        <v>1721.77</v>
      </c>
      <c r="C291" s="3"/>
      <c r="D291" s="3"/>
      <c r="E291" s="3"/>
      <c r="F291" s="3"/>
    </row>
    <row r="292" spans="1:6">
      <c r="A292" s="5" t="s">
        <v>88</v>
      </c>
      <c r="B292" s="3">
        <v>1721.77</v>
      </c>
      <c r="C292" s="3"/>
      <c r="D292" s="3"/>
      <c r="E292" s="3"/>
      <c r="F292" s="3"/>
    </row>
    <row r="293" spans="1:6">
      <c r="A293" s="5" t="s">
        <v>89</v>
      </c>
      <c r="B293" s="3">
        <v>0</v>
      </c>
      <c r="C293" s="3"/>
      <c r="D293" s="3"/>
      <c r="E293" s="3"/>
      <c r="F293" s="3"/>
    </row>
    <row r="294" spans="1:6">
      <c r="A294" s="1" t="s">
        <v>43</v>
      </c>
      <c r="B294" s="2"/>
      <c r="C294" s="2"/>
      <c r="D294" s="2"/>
      <c r="E294" s="2"/>
      <c r="F294" s="2"/>
    </row>
    <row r="295" spans="1:6">
      <c r="A295" s="5" t="s">
        <v>87</v>
      </c>
      <c r="B295" s="3"/>
      <c r="C295" s="3">
        <v>195772.2</v>
      </c>
      <c r="D295" s="3"/>
      <c r="E295" s="3"/>
      <c r="F295" s="3"/>
    </row>
    <row r="296" spans="1:6">
      <c r="A296" s="5" t="s">
        <v>88</v>
      </c>
      <c r="B296" s="3"/>
      <c r="C296" s="3">
        <v>0</v>
      </c>
      <c r="D296" s="3"/>
      <c r="E296" s="3"/>
      <c r="F296" s="3"/>
    </row>
    <row r="297" spans="1:6">
      <c r="A297" s="5" t="s">
        <v>89</v>
      </c>
      <c r="B297" s="3"/>
      <c r="C297" s="3">
        <v>195772.2</v>
      </c>
      <c r="D297" s="3"/>
      <c r="E297" s="3"/>
      <c r="F297" s="3"/>
    </row>
    <row r="298" spans="1:6">
      <c r="A298" s="1" t="s">
        <v>77</v>
      </c>
      <c r="B298" s="2"/>
      <c r="C298" s="2"/>
      <c r="D298" s="2"/>
      <c r="E298" s="2"/>
      <c r="F298" s="2"/>
    </row>
    <row r="299" spans="1:6">
      <c r="A299" s="5" t="s">
        <v>87</v>
      </c>
      <c r="B299" s="3">
        <v>183155.13</v>
      </c>
      <c r="C299" s="3"/>
      <c r="D299" s="3"/>
      <c r="E299" s="3"/>
      <c r="F299" s="3"/>
    </row>
    <row r="300" spans="1:6">
      <c r="A300" s="5" t="s">
        <v>88</v>
      </c>
      <c r="B300" s="3">
        <v>86234.31</v>
      </c>
      <c r="C300" s="3"/>
      <c r="D300" s="3"/>
      <c r="E300" s="3"/>
      <c r="F300" s="3"/>
    </row>
    <row r="301" spans="1:6">
      <c r="A301" s="5" t="s">
        <v>89</v>
      </c>
      <c r="B301" s="3">
        <v>739.8</v>
      </c>
      <c r="C301" s="3"/>
      <c r="D301" s="3"/>
      <c r="E301" s="3"/>
      <c r="F301" s="3"/>
    </row>
    <row r="302" spans="1:6">
      <c r="A302" s="1" t="s">
        <v>20</v>
      </c>
      <c r="B302" s="2"/>
      <c r="C302" s="2"/>
      <c r="D302" s="2"/>
      <c r="E302" s="2"/>
      <c r="F302" s="2"/>
    </row>
    <row r="303" spans="1:6">
      <c r="A303" s="5" t="s">
        <v>87</v>
      </c>
      <c r="B303" s="3"/>
      <c r="C303" s="3"/>
      <c r="D303" s="3"/>
      <c r="E303" s="3">
        <v>4658.07</v>
      </c>
      <c r="F303" s="3"/>
    </row>
    <row r="304" spans="1:6">
      <c r="A304" s="5" t="s">
        <v>88</v>
      </c>
      <c r="B304" s="3"/>
      <c r="C304" s="3"/>
      <c r="D304" s="3"/>
      <c r="E304" s="3">
        <v>0</v>
      </c>
      <c r="F304" s="3"/>
    </row>
    <row r="305" spans="1:6">
      <c r="A305" s="5" t="s">
        <v>89</v>
      </c>
      <c r="B305" s="3"/>
      <c r="C305" s="3"/>
      <c r="D305" s="3"/>
      <c r="E305" s="3">
        <v>3959.36</v>
      </c>
      <c r="F305" s="3"/>
    </row>
    <row r="306" spans="1:6">
      <c r="A306" s="1" t="s">
        <v>78</v>
      </c>
      <c r="B306" s="2"/>
      <c r="C306" s="2"/>
      <c r="D306" s="2"/>
      <c r="E306" s="2"/>
      <c r="F306" s="2"/>
    </row>
    <row r="307" spans="1:6">
      <c r="A307" s="5" t="s">
        <v>87</v>
      </c>
      <c r="B307" s="3"/>
      <c r="C307" s="3"/>
      <c r="D307" s="3">
        <v>60496.87</v>
      </c>
      <c r="E307" s="3"/>
      <c r="F307" s="3"/>
    </row>
    <row r="308" spans="1:6">
      <c r="A308" s="5" t="s">
        <v>88</v>
      </c>
      <c r="B308" s="3"/>
      <c r="C308" s="3"/>
      <c r="D308" s="3">
        <v>60496.87</v>
      </c>
      <c r="E308" s="3"/>
      <c r="F308" s="3"/>
    </row>
    <row r="309" spans="1:6">
      <c r="A309" s="5" t="s">
        <v>89</v>
      </c>
      <c r="B309" s="3"/>
      <c r="C309" s="3"/>
      <c r="D309" s="3">
        <v>0</v>
      </c>
      <c r="E309" s="3"/>
      <c r="F309" s="3"/>
    </row>
    <row r="310" spans="1:6">
      <c r="A310" s="1" t="s">
        <v>57</v>
      </c>
      <c r="B310" s="2"/>
      <c r="C310" s="2"/>
      <c r="D310" s="2"/>
      <c r="E310" s="2"/>
      <c r="F310" s="2"/>
    </row>
    <row r="311" spans="1:6">
      <c r="A311" s="5" t="s">
        <v>87</v>
      </c>
      <c r="B311" s="3"/>
      <c r="C311" s="3">
        <v>41166.449999999997</v>
      </c>
      <c r="D311" s="3">
        <v>1742898.03</v>
      </c>
      <c r="E311" s="3"/>
      <c r="F311" s="3">
        <v>69186.759999999995</v>
      </c>
    </row>
    <row r="312" spans="1:6">
      <c r="A312" s="5" t="s">
        <v>88</v>
      </c>
      <c r="B312" s="3"/>
      <c r="C312" s="3">
        <v>2868.64</v>
      </c>
      <c r="D312" s="3">
        <v>1501719.55</v>
      </c>
      <c r="E312" s="3"/>
      <c r="F312" s="3">
        <v>0</v>
      </c>
    </row>
    <row r="313" spans="1:6">
      <c r="A313" s="5" t="s">
        <v>89</v>
      </c>
      <c r="B313" s="3"/>
      <c r="C313" s="3">
        <v>38297.81</v>
      </c>
      <c r="D313" s="3">
        <v>37150.89</v>
      </c>
      <c r="E313" s="3"/>
      <c r="F313" s="3">
        <v>0</v>
      </c>
    </row>
    <row r="314" spans="1:6">
      <c r="A314" s="1" t="s">
        <v>79</v>
      </c>
      <c r="B314" s="2"/>
      <c r="C314" s="2"/>
      <c r="D314" s="2"/>
      <c r="E314" s="2"/>
      <c r="F314" s="2"/>
    </row>
    <row r="315" spans="1:6">
      <c r="A315" s="5" t="s">
        <v>87</v>
      </c>
      <c r="B315" s="3"/>
      <c r="C315" s="3"/>
      <c r="D315" s="3"/>
      <c r="E315" s="3"/>
      <c r="F315" s="3">
        <v>2329.4</v>
      </c>
    </row>
    <row r="316" spans="1:6">
      <c r="A316" s="5" t="s">
        <v>88</v>
      </c>
      <c r="B316" s="3"/>
      <c r="C316" s="3"/>
      <c r="D316" s="3"/>
      <c r="E316" s="3"/>
      <c r="F316" s="3">
        <v>0</v>
      </c>
    </row>
    <row r="317" spans="1:6">
      <c r="A317" s="5" t="s">
        <v>89</v>
      </c>
      <c r="B317" s="3"/>
      <c r="C317" s="3"/>
      <c r="D317" s="3"/>
      <c r="E317" s="3"/>
      <c r="F317" s="3">
        <v>0</v>
      </c>
    </row>
    <row r="318" spans="1:6">
      <c r="A318" s="1" t="s">
        <v>44</v>
      </c>
      <c r="B318" s="2"/>
      <c r="C318" s="2"/>
      <c r="D318" s="2"/>
      <c r="E318" s="2"/>
      <c r="F318" s="2"/>
    </row>
    <row r="319" spans="1:6">
      <c r="A319" s="5" t="s">
        <v>87</v>
      </c>
      <c r="B319" s="3">
        <v>19332.8</v>
      </c>
      <c r="C319" s="3"/>
      <c r="D319" s="3"/>
      <c r="E319" s="3"/>
      <c r="F319" s="3"/>
    </row>
    <row r="320" spans="1:6">
      <c r="A320" s="5" t="s">
        <v>88</v>
      </c>
      <c r="B320" s="3">
        <v>19332.8</v>
      </c>
      <c r="C320" s="3"/>
      <c r="D320" s="3"/>
      <c r="E320" s="3"/>
      <c r="F320" s="3"/>
    </row>
    <row r="321" spans="1:6">
      <c r="A321" s="5" t="s">
        <v>89</v>
      </c>
      <c r="B321" s="3">
        <v>0</v>
      </c>
      <c r="C321" s="3"/>
      <c r="D321" s="3"/>
      <c r="E321" s="3"/>
      <c r="F321" s="3"/>
    </row>
    <row r="322" spans="1:6">
      <c r="A322" s="1" t="s">
        <v>80</v>
      </c>
      <c r="B322" s="2"/>
      <c r="C322" s="2"/>
      <c r="D322" s="2"/>
      <c r="E322" s="2"/>
      <c r="F322" s="2"/>
    </row>
    <row r="323" spans="1:6">
      <c r="A323" s="5" t="s">
        <v>87</v>
      </c>
      <c r="B323" s="3"/>
      <c r="C323" s="3"/>
      <c r="D323" s="3">
        <v>48749.51</v>
      </c>
      <c r="E323" s="3"/>
      <c r="F323" s="3"/>
    </row>
    <row r="324" spans="1:6">
      <c r="A324" s="5" t="s">
        <v>88</v>
      </c>
      <c r="B324" s="3"/>
      <c r="C324" s="3"/>
      <c r="D324" s="3">
        <v>48749.51</v>
      </c>
      <c r="E324" s="3"/>
      <c r="F324" s="3"/>
    </row>
    <row r="325" spans="1:6">
      <c r="A325" s="5" t="s">
        <v>89</v>
      </c>
      <c r="B325" s="3"/>
      <c r="C325" s="3"/>
      <c r="D325" s="3">
        <v>0</v>
      </c>
      <c r="E325" s="3"/>
      <c r="F325" s="3"/>
    </row>
    <row r="326" spans="1:6">
      <c r="A326" s="7" t="s">
        <v>90</v>
      </c>
      <c r="B326" s="8">
        <v>5305326.0999999996</v>
      </c>
      <c r="C326" s="8">
        <v>6338430.3399999999</v>
      </c>
      <c r="D326" s="8">
        <v>4338253.1399999997</v>
      </c>
      <c r="E326" s="8">
        <v>2453220.56</v>
      </c>
      <c r="F326" s="8">
        <v>441724.8</v>
      </c>
    </row>
    <row r="327" spans="1:6">
      <c r="A327" s="9" t="s">
        <v>91</v>
      </c>
      <c r="B327" s="10">
        <v>1559712.89</v>
      </c>
      <c r="C327" s="10">
        <v>3069635.06</v>
      </c>
      <c r="D327" s="10">
        <v>2678233.46</v>
      </c>
      <c r="E327" s="10">
        <v>462374.5</v>
      </c>
      <c r="F327" s="10">
        <v>141017.51</v>
      </c>
    </row>
    <row r="328" spans="1:6">
      <c r="A328" s="9" t="s">
        <v>92</v>
      </c>
      <c r="B328" s="10">
        <v>1461518.12</v>
      </c>
      <c r="C328" s="10">
        <v>1753194.32</v>
      </c>
      <c r="D328" s="10">
        <v>1452028.24</v>
      </c>
      <c r="E328" s="10">
        <v>860675.13</v>
      </c>
      <c r="F328" s="10">
        <v>11791.95</v>
      </c>
    </row>
  </sheetData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4A6E-35DD-4335-B785-2869D0B5DBA4}">
  <sheetPr>
    <pageSetUpPr fitToPage="1"/>
  </sheetPr>
  <dimension ref="A1:B126"/>
  <sheetViews>
    <sheetView workbookViewId="0">
      <selection activeCell="B125" sqref="B125"/>
    </sheetView>
  </sheetViews>
  <sheetFormatPr defaultRowHeight="14.4"/>
  <cols>
    <col min="1" max="1" width="22.33203125" bestFit="1" customWidth="1"/>
    <col min="2" max="2" width="32.33203125" customWidth="1"/>
  </cols>
  <sheetData>
    <row r="1" spans="1:2">
      <c r="A1" s="12" t="s">
        <v>212</v>
      </c>
    </row>
    <row r="3" spans="1:2">
      <c r="A3" s="13" t="s">
        <v>214</v>
      </c>
    </row>
    <row r="4" spans="1:2">
      <c r="A4" t="s">
        <v>215</v>
      </c>
    </row>
    <row r="6" spans="1:2">
      <c r="A6" t="s">
        <v>86</v>
      </c>
      <c r="B6" s="6" t="s">
        <v>211</v>
      </c>
    </row>
    <row r="7" spans="1:2">
      <c r="A7" t="s">
        <v>131</v>
      </c>
      <c r="B7">
        <v>2</v>
      </c>
    </row>
    <row r="8" spans="1:2">
      <c r="A8" t="s">
        <v>158</v>
      </c>
      <c r="B8">
        <v>1</v>
      </c>
    </row>
    <row r="9" spans="1:2">
      <c r="A9" t="s">
        <v>93</v>
      </c>
      <c r="B9">
        <v>1</v>
      </c>
    </row>
    <row r="10" spans="1:2">
      <c r="A10" t="s">
        <v>159</v>
      </c>
      <c r="B10">
        <v>1</v>
      </c>
    </row>
    <row r="11" spans="1:2">
      <c r="A11" t="s">
        <v>118</v>
      </c>
      <c r="B11">
        <v>3</v>
      </c>
    </row>
    <row r="12" spans="1:2">
      <c r="A12" t="s">
        <v>0</v>
      </c>
      <c r="B12">
        <v>5</v>
      </c>
    </row>
    <row r="13" spans="1:2">
      <c r="A13" t="s">
        <v>178</v>
      </c>
      <c r="B13">
        <v>4</v>
      </c>
    </row>
    <row r="14" spans="1:2">
      <c r="A14" t="s">
        <v>160</v>
      </c>
      <c r="B14">
        <v>1</v>
      </c>
    </row>
    <row r="15" spans="1:2">
      <c r="A15" t="s">
        <v>132</v>
      </c>
      <c r="B15">
        <v>2</v>
      </c>
    </row>
    <row r="16" spans="1:2">
      <c r="A16" t="s">
        <v>179</v>
      </c>
      <c r="B16">
        <v>1</v>
      </c>
    </row>
    <row r="17" spans="1:2">
      <c r="A17" t="s">
        <v>94</v>
      </c>
      <c r="B17">
        <v>1</v>
      </c>
    </row>
    <row r="18" spans="1:2">
      <c r="A18" t="s">
        <v>180</v>
      </c>
      <c r="B18">
        <v>1</v>
      </c>
    </row>
    <row r="19" spans="1:2">
      <c r="A19" t="s">
        <v>95</v>
      </c>
      <c r="B19">
        <v>2</v>
      </c>
    </row>
    <row r="20" spans="1:2">
      <c r="A20" t="s">
        <v>161</v>
      </c>
      <c r="B20">
        <v>2</v>
      </c>
    </row>
    <row r="21" spans="1:2">
      <c r="A21" t="s">
        <v>133</v>
      </c>
      <c r="B21">
        <v>3</v>
      </c>
    </row>
    <row r="22" spans="1:2">
      <c r="A22" t="s">
        <v>120</v>
      </c>
      <c r="B22">
        <v>1</v>
      </c>
    </row>
    <row r="23" spans="1:2">
      <c r="A23" t="s">
        <v>162</v>
      </c>
      <c r="B23">
        <v>0</v>
      </c>
    </row>
    <row r="24" spans="1:2">
      <c r="A24" t="s">
        <v>134</v>
      </c>
      <c r="B24">
        <v>2</v>
      </c>
    </row>
    <row r="25" spans="1:2">
      <c r="A25" t="s">
        <v>96</v>
      </c>
      <c r="B25">
        <v>1</v>
      </c>
    </row>
    <row r="26" spans="1:2">
      <c r="A26" t="s">
        <v>119</v>
      </c>
      <c r="B26">
        <v>2</v>
      </c>
    </row>
    <row r="27" spans="1:2">
      <c r="A27" t="s">
        <v>181</v>
      </c>
      <c r="B27">
        <v>3</v>
      </c>
    </row>
    <row r="28" spans="1:2">
      <c r="A28" t="s">
        <v>135</v>
      </c>
      <c r="B28">
        <v>3</v>
      </c>
    </row>
    <row r="29" spans="1:2">
      <c r="A29" t="s">
        <v>182</v>
      </c>
      <c r="B29">
        <v>1</v>
      </c>
    </row>
    <row r="30" spans="1:2">
      <c r="A30" t="s">
        <v>185</v>
      </c>
      <c r="B30">
        <v>1</v>
      </c>
    </row>
    <row r="31" spans="1:2">
      <c r="A31" t="s">
        <v>138</v>
      </c>
      <c r="B31">
        <v>1</v>
      </c>
    </row>
    <row r="32" spans="1:2">
      <c r="A32" t="s">
        <v>183</v>
      </c>
      <c r="B32">
        <v>1</v>
      </c>
    </row>
    <row r="33" spans="1:2">
      <c r="A33" t="s">
        <v>136</v>
      </c>
      <c r="B33">
        <v>2</v>
      </c>
    </row>
    <row r="34" spans="1:2">
      <c r="A34" t="s">
        <v>137</v>
      </c>
      <c r="B34">
        <v>2</v>
      </c>
    </row>
    <row r="35" spans="1:2">
      <c r="A35" t="s">
        <v>184</v>
      </c>
      <c r="B35">
        <v>1</v>
      </c>
    </row>
    <row r="36" spans="1:2">
      <c r="A36" t="s">
        <v>121</v>
      </c>
      <c r="B36">
        <v>1</v>
      </c>
    </row>
    <row r="37" spans="1:2">
      <c r="A37" t="s">
        <v>163</v>
      </c>
      <c r="B37">
        <v>1</v>
      </c>
    </row>
    <row r="38" spans="1:2">
      <c r="A38" t="s">
        <v>97</v>
      </c>
      <c r="B38">
        <v>2</v>
      </c>
    </row>
    <row r="39" spans="1:2">
      <c r="A39" t="s">
        <v>139</v>
      </c>
      <c r="B39">
        <v>1</v>
      </c>
    </row>
    <row r="40" spans="1:2">
      <c r="A40" t="s">
        <v>140</v>
      </c>
      <c r="B40">
        <v>2</v>
      </c>
    </row>
    <row r="41" spans="1:2">
      <c r="A41" t="s">
        <v>98</v>
      </c>
      <c r="B41">
        <v>1</v>
      </c>
    </row>
    <row r="42" spans="1:2">
      <c r="A42" t="s">
        <v>141</v>
      </c>
      <c r="B42">
        <v>2</v>
      </c>
    </row>
    <row r="43" spans="1:2">
      <c r="A43" t="s">
        <v>142</v>
      </c>
      <c r="B43">
        <v>1</v>
      </c>
    </row>
    <row r="44" spans="1:2">
      <c r="A44" t="s">
        <v>164</v>
      </c>
      <c r="B44">
        <v>1</v>
      </c>
    </row>
    <row r="45" spans="1:2">
      <c r="A45" t="s">
        <v>165</v>
      </c>
      <c r="B45">
        <v>1</v>
      </c>
    </row>
    <row r="46" spans="1:2">
      <c r="A46" t="s">
        <v>186</v>
      </c>
      <c r="B46">
        <v>2</v>
      </c>
    </row>
    <row r="47" spans="1:2">
      <c r="A47" t="s">
        <v>122</v>
      </c>
      <c r="B47">
        <v>2</v>
      </c>
    </row>
    <row r="48" spans="1:2">
      <c r="A48" t="s">
        <v>99</v>
      </c>
      <c r="B48">
        <v>3</v>
      </c>
    </row>
    <row r="49" spans="1:2">
      <c r="A49" t="s">
        <v>100</v>
      </c>
      <c r="B49">
        <v>1</v>
      </c>
    </row>
    <row r="50" spans="1:2">
      <c r="A50" t="s">
        <v>101</v>
      </c>
      <c r="B50">
        <v>1</v>
      </c>
    </row>
    <row r="51" spans="1:2">
      <c r="A51" t="s">
        <v>123</v>
      </c>
      <c r="B51">
        <v>0</v>
      </c>
    </row>
    <row r="52" spans="1:2">
      <c r="A52" t="s">
        <v>102</v>
      </c>
      <c r="B52">
        <v>1</v>
      </c>
    </row>
    <row r="53" spans="1:2">
      <c r="A53" t="s">
        <v>187</v>
      </c>
      <c r="B53">
        <v>1</v>
      </c>
    </row>
    <row r="54" spans="1:2">
      <c r="A54" t="s">
        <v>188</v>
      </c>
      <c r="B54">
        <v>1</v>
      </c>
    </row>
    <row r="55" spans="1:2">
      <c r="A55" t="s">
        <v>189</v>
      </c>
      <c r="B55">
        <v>3</v>
      </c>
    </row>
    <row r="56" spans="1:2">
      <c r="A56" t="s">
        <v>166</v>
      </c>
      <c r="B56">
        <v>1</v>
      </c>
    </row>
    <row r="57" spans="1:2">
      <c r="A57" t="s">
        <v>190</v>
      </c>
      <c r="B57">
        <v>1</v>
      </c>
    </row>
    <row r="58" spans="1:2">
      <c r="A58" t="s">
        <v>191</v>
      </c>
      <c r="B58">
        <v>5</v>
      </c>
    </row>
    <row r="59" spans="1:2">
      <c r="A59" t="s">
        <v>143</v>
      </c>
      <c r="B59">
        <v>2</v>
      </c>
    </row>
    <row r="60" spans="1:2">
      <c r="A60" t="s">
        <v>103</v>
      </c>
      <c r="B60">
        <v>1</v>
      </c>
    </row>
    <row r="61" spans="1:2">
      <c r="A61" t="s">
        <v>167</v>
      </c>
      <c r="B61">
        <v>1</v>
      </c>
    </row>
    <row r="62" spans="1:2">
      <c r="A62" t="s">
        <v>192</v>
      </c>
      <c r="B62">
        <v>5</v>
      </c>
    </row>
    <row r="63" spans="1:2">
      <c r="A63" t="s">
        <v>144</v>
      </c>
      <c r="B63">
        <v>2</v>
      </c>
    </row>
    <row r="64" spans="1:2">
      <c r="A64" t="s">
        <v>193</v>
      </c>
      <c r="B64">
        <v>1</v>
      </c>
    </row>
    <row r="65" spans="1:2">
      <c r="A65" t="s">
        <v>194</v>
      </c>
      <c r="B65">
        <v>1</v>
      </c>
    </row>
    <row r="66" spans="1:2">
      <c r="A66" t="s">
        <v>104</v>
      </c>
      <c r="B66">
        <v>2</v>
      </c>
    </row>
    <row r="67" spans="1:2">
      <c r="A67" t="s">
        <v>145</v>
      </c>
      <c r="B67">
        <v>1</v>
      </c>
    </row>
    <row r="68" spans="1:2">
      <c r="A68" t="s">
        <v>168</v>
      </c>
      <c r="B68">
        <v>1</v>
      </c>
    </row>
    <row r="69" spans="1:2">
      <c r="A69" t="s">
        <v>124</v>
      </c>
      <c r="B69">
        <v>1</v>
      </c>
    </row>
    <row r="70" spans="1:2">
      <c r="A70" t="s">
        <v>169</v>
      </c>
      <c r="B70">
        <v>1</v>
      </c>
    </row>
    <row r="71" spans="1:2">
      <c r="A71" t="s">
        <v>125</v>
      </c>
      <c r="B71">
        <v>3</v>
      </c>
    </row>
    <row r="72" spans="1:2">
      <c r="A72" t="s">
        <v>146</v>
      </c>
      <c r="B72">
        <v>1</v>
      </c>
    </row>
    <row r="73" spans="1:2">
      <c r="A73" t="s">
        <v>105</v>
      </c>
      <c r="B73">
        <v>1</v>
      </c>
    </row>
    <row r="74" spans="1:2">
      <c r="A74" t="s">
        <v>195</v>
      </c>
      <c r="B74">
        <v>1</v>
      </c>
    </row>
    <row r="75" spans="1:2">
      <c r="A75" t="s">
        <v>170</v>
      </c>
      <c r="B75">
        <v>1</v>
      </c>
    </row>
    <row r="76" spans="1:2">
      <c r="A76" t="s">
        <v>196</v>
      </c>
      <c r="B76">
        <v>2</v>
      </c>
    </row>
    <row r="77" spans="1:2">
      <c r="A77" t="s">
        <v>197</v>
      </c>
      <c r="B77">
        <v>1</v>
      </c>
    </row>
    <row r="78" spans="1:2">
      <c r="A78" t="s">
        <v>198</v>
      </c>
      <c r="B78">
        <v>1</v>
      </c>
    </row>
    <row r="79" spans="1:2">
      <c r="A79" t="s">
        <v>147</v>
      </c>
      <c r="B79">
        <v>2</v>
      </c>
    </row>
    <row r="80" spans="1:2">
      <c r="A80" t="s">
        <v>199</v>
      </c>
      <c r="B80">
        <v>2</v>
      </c>
    </row>
    <row r="81" spans="1:2">
      <c r="A81" t="s">
        <v>148</v>
      </c>
      <c r="B81">
        <v>2</v>
      </c>
    </row>
    <row r="82" spans="1:2">
      <c r="A82" t="s">
        <v>171</v>
      </c>
      <c r="B82">
        <v>2</v>
      </c>
    </row>
    <row r="83" spans="1:2">
      <c r="A83" t="s">
        <v>149</v>
      </c>
      <c r="B83">
        <v>1</v>
      </c>
    </row>
    <row r="84" spans="1:2">
      <c r="A84" t="s">
        <v>172</v>
      </c>
      <c r="B84">
        <v>1</v>
      </c>
    </row>
    <row r="85" spans="1:2">
      <c r="A85" t="s">
        <v>106</v>
      </c>
      <c r="B85">
        <v>1</v>
      </c>
    </row>
    <row r="86" spans="1:2">
      <c r="A86" t="s">
        <v>173</v>
      </c>
      <c r="B86">
        <v>1</v>
      </c>
    </row>
    <row r="87" spans="1:2">
      <c r="A87" t="s">
        <v>126</v>
      </c>
      <c r="B87">
        <v>3</v>
      </c>
    </row>
    <row r="88" spans="1:2">
      <c r="A88" t="s">
        <v>200</v>
      </c>
      <c r="B88">
        <v>1</v>
      </c>
    </row>
    <row r="89" spans="1:2">
      <c r="A89" t="s">
        <v>107</v>
      </c>
      <c r="B89">
        <v>1</v>
      </c>
    </row>
    <row r="90" spans="1:2">
      <c r="A90" t="s">
        <v>108</v>
      </c>
      <c r="B90">
        <v>5</v>
      </c>
    </row>
    <row r="91" spans="1:2">
      <c r="A91" t="s">
        <v>109</v>
      </c>
      <c r="B91">
        <v>1</v>
      </c>
    </row>
    <row r="92" spans="1:2">
      <c r="A92" t="s">
        <v>110</v>
      </c>
      <c r="B92">
        <v>1</v>
      </c>
    </row>
    <row r="93" spans="1:2">
      <c r="A93" t="s">
        <v>127</v>
      </c>
      <c r="B93">
        <v>2</v>
      </c>
    </row>
    <row r="94" spans="1:2">
      <c r="A94" t="s">
        <v>201</v>
      </c>
      <c r="B94">
        <v>5</v>
      </c>
    </row>
    <row r="95" spans="1:2">
      <c r="A95" t="s">
        <v>202</v>
      </c>
      <c r="B95">
        <v>0</v>
      </c>
    </row>
    <row r="96" spans="1:2">
      <c r="A96" t="s">
        <v>111</v>
      </c>
      <c r="B96">
        <v>2</v>
      </c>
    </row>
    <row r="97" spans="1:2">
      <c r="A97" t="s">
        <v>112</v>
      </c>
      <c r="B97">
        <v>1</v>
      </c>
    </row>
    <row r="98" spans="1:2">
      <c r="A98" t="s">
        <v>113</v>
      </c>
      <c r="B98">
        <v>1</v>
      </c>
    </row>
    <row r="99" spans="1:2">
      <c r="A99" t="s">
        <v>150</v>
      </c>
      <c r="B99">
        <v>2</v>
      </c>
    </row>
    <row r="100" spans="1:2">
      <c r="A100" t="s">
        <v>151</v>
      </c>
      <c r="B100">
        <v>1</v>
      </c>
    </row>
    <row r="101" spans="1:2">
      <c r="A101" t="s">
        <v>152</v>
      </c>
      <c r="B101">
        <v>5</v>
      </c>
    </row>
    <row r="102" spans="1:2">
      <c r="A102" t="s">
        <v>128</v>
      </c>
      <c r="B102">
        <v>1</v>
      </c>
    </row>
    <row r="103" spans="1:2">
      <c r="A103" t="s">
        <v>203</v>
      </c>
      <c r="B103">
        <v>1</v>
      </c>
    </row>
    <row r="104" spans="1:2">
      <c r="A104" t="s">
        <v>174</v>
      </c>
      <c r="B104">
        <v>1</v>
      </c>
    </row>
    <row r="105" spans="1:2">
      <c r="A105" t="s">
        <v>129</v>
      </c>
      <c r="B105">
        <v>1</v>
      </c>
    </row>
    <row r="106" spans="1:2">
      <c r="A106" t="s">
        <v>175</v>
      </c>
      <c r="B106">
        <v>1</v>
      </c>
    </row>
    <row r="107" spans="1:2">
      <c r="A107" t="s">
        <v>130</v>
      </c>
      <c r="B107">
        <v>3</v>
      </c>
    </row>
    <row r="108" spans="1:2">
      <c r="A108" t="s">
        <v>114</v>
      </c>
      <c r="B108">
        <v>1</v>
      </c>
    </row>
    <row r="109" spans="1:2">
      <c r="A109" t="s">
        <v>176</v>
      </c>
      <c r="B109">
        <v>1</v>
      </c>
    </row>
    <row r="110" spans="1:2">
      <c r="A110" t="s">
        <v>115</v>
      </c>
      <c r="B110">
        <v>1</v>
      </c>
    </row>
    <row r="111" spans="1:2">
      <c r="A111" t="s">
        <v>204</v>
      </c>
      <c r="B111">
        <v>4</v>
      </c>
    </row>
    <row r="112" spans="1:2">
      <c r="A112" t="s">
        <v>205</v>
      </c>
      <c r="B112">
        <v>2</v>
      </c>
    </row>
    <row r="113" spans="1:2">
      <c r="A113" t="s">
        <v>153</v>
      </c>
      <c r="B113">
        <v>1</v>
      </c>
    </row>
    <row r="114" spans="1:2">
      <c r="A114" t="s">
        <v>206</v>
      </c>
      <c r="B114">
        <v>1</v>
      </c>
    </row>
    <row r="115" spans="1:2">
      <c r="A115" t="s">
        <v>116</v>
      </c>
      <c r="B115">
        <v>1</v>
      </c>
    </row>
    <row r="116" spans="1:2">
      <c r="A116" t="s">
        <v>207</v>
      </c>
      <c r="B116">
        <v>1</v>
      </c>
    </row>
    <row r="117" spans="1:2">
      <c r="A117" t="s">
        <v>117</v>
      </c>
      <c r="B117">
        <v>4</v>
      </c>
    </row>
    <row r="118" spans="1:2">
      <c r="A118" t="s">
        <v>177</v>
      </c>
      <c r="B118">
        <v>9</v>
      </c>
    </row>
    <row r="119" spans="1:2">
      <c r="A119" t="s">
        <v>154</v>
      </c>
      <c r="B119">
        <v>1</v>
      </c>
    </row>
    <row r="120" spans="1:2">
      <c r="A120" t="s">
        <v>208</v>
      </c>
      <c r="B120">
        <v>2</v>
      </c>
    </row>
    <row r="121" spans="1:2">
      <c r="A121" t="s">
        <v>155</v>
      </c>
      <c r="B121">
        <v>3</v>
      </c>
    </row>
    <row r="122" spans="1:2">
      <c r="A122" t="s">
        <v>209</v>
      </c>
      <c r="B122">
        <v>1</v>
      </c>
    </row>
    <row r="123" spans="1:2">
      <c r="A123" t="s">
        <v>156</v>
      </c>
      <c r="B123">
        <v>2</v>
      </c>
    </row>
    <row r="124" spans="1:2">
      <c r="A124" t="s">
        <v>157</v>
      </c>
      <c r="B124">
        <v>2</v>
      </c>
    </row>
    <row r="125" spans="1:2">
      <c r="A125" t="s">
        <v>210</v>
      </c>
      <c r="B125">
        <v>1</v>
      </c>
    </row>
    <row r="126" spans="1:2">
      <c r="A126" t="s">
        <v>225</v>
      </c>
      <c r="B126">
        <f>SUBTOTAL(109,Tabel3[Ingediende registers  (aantal RUPs)])</f>
        <v>205</v>
      </c>
    </row>
  </sheetData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25CD-EEB1-49C3-94B1-C430EE3F87A8}">
  <sheetPr>
    <pageSetUpPr fitToPage="1"/>
  </sheetPr>
  <dimension ref="A1:N22"/>
  <sheetViews>
    <sheetView workbookViewId="0">
      <selection activeCell="N27" sqref="N27"/>
    </sheetView>
  </sheetViews>
  <sheetFormatPr defaultRowHeight="14.4"/>
  <cols>
    <col min="1" max="1" width="19.44140625" customWidth="1"/>
    <col min="2" max="3" width="33.5546875" bestFit="1" customWidth="1"/>
  </cols>
  <sheetData>
    <row r="1" spans="1:14">
      <c r="A1" s="12" t="s">
        <v>212</v>
      </c>
    </row>
    <row r="3" spans="1:14">
      <c r="A3" s="13" t="s">
        <v>242</v>
      </c>
    </row>
    <row r="4" spans="1:14">
      <c r="A4" s="13" t="s">
        <v>248</v>
      </c>
    </row>
    <row r="6" spans="1:14">
      <c r="A6" t="s">
        <v>226</v>
      </c>
      <c r="B6" t="s">
        <v>216</v>
      </c>
      <c r="C6" t="s">
        <v>217</v>
      </c>
      <c r="D6" s="14" t="s">
        <v>243</v>
      </c>
      <c r="E6" s="6" t="s">
        <v>244</v>
      </c>
      <c r="F6" s="6" t="s">
        <v>245</v>
      </c>
      <c r="G6" s="6" t="s">
        <v>246</v>
      </c>
      <c r="H6" s="6" t="s">
        <v>247</v>
      </c>
      <c r="I6" s="6" t="s">
        <v>81</v>
      </c>
      <c r="J6" s="6" t="s">
        <v>82</v>
      </c>
      <c r="K6" s="6" t="s">
        <v>83</v>
      </c>
      <c r="L6" s="6" t="s">
        <v>84</v>
      </c>
      <c r="M6" s="6" t="s">
        <v>85</v>
      </c>
      <c r="N6" s="6" t="s">
        <v>254</v>
      </c>
    </row>
    <row r="7" spans="1:14">
      <c r="A7" t="s">
        <v>227</v>
      </c>
      <c r="B7" t="s">
        <v>218</v>
      </c>
      <c r="C7" t="s">
        <v>219</v>
      </c>
      <c r="D7" s="4">
        <v>4.9000000000000004</v>
      </c>
      <c r="E7" s="15">
        <v>1.7</v>
      </c>
      <c r="F7" s="15">
        <v>1.9</v>
      </c>
      <c r="G7" s="15">
        <v>1.8</v>
      </c>
      <c r="H7" s="15">
        <v>0.8</v>
      </c>
      <c r="I7" s="15">
        <v>3.4</v>
      </c>
      <c r="J7" s="15">
        <v>5.4</v>
      </c>
      <c r="K7" s="15">
        <v>3.9</v>
      </c>
      <c r="L7" s="15">
        <v>0.8</v>
      </c>
      <c r="M7" s="15">
        <v>0.4</v>
      </c>
      <c r="N7" s="17">
        <f>SUM(Tabel5[[#This Row],[2013]:[2022]])</f>
        <v>25</v>
      </c>
    </row>
    <row r="8" spans="1:14">
      <c r="A8" t="s">
        <v>228</v>
      </c>
      <c r="B8" t="s">
        <v>220</v>
      </c>
      <c r="C8" t="s">
        <v>219</v>
      </c>
      <c r="D8" s="4">
        <v>10.4</v>
      </c>
      <c r="E8" s="15">
        <v>19.7</v>
      </c>
      <c r="F8" s="15">
        <v>6.9</v>
      </c>
      <c r="G8" s="15">
        <v>3.3</v>
      </c>
      <c r="H8" s="15">
        <v>5.3</v>
      </c>
      <c r="I8" s="15">
        <v>8.6</v>
      </c>
      <c r="J8" s="15">
        <v>2.1</v>
      </c>
      <c r="K8" s="15">
        <v>12.3</v>
      </c>
      <c r="L8" s="15">
        <v>2.6</v>
      </c>
      <c r="M8" s="15">
        <v>3</v>
      </c>
      <c r="N8" s="17">
        <f>SUM(Tabel5[[#This Row],[2013]:[2022]])</f>
        <v>74.199999999999989</v>
      </c>
    </row>
    <row r="9" spans="1:14">
      <c r="A9" t="s">
        <v>229</v>
      </c>
      <c r="B9" t="s">
        <v>221</v>
      </c>
      <c r="C9" t="s">
        <v>219</v>
      </c>
      <c r="D9" s="4">
        <v>2.6</v>
      </c>
      <c r="E9" s="15">
        <v>0.4</v>
      </c>
      <c r="F9" s="15">
        <v>17.5</v>
      </c>
      <c r="G9" s="15">
        <v>6.2</v>
      </c>
      <c r="H9" s="15">
        <v>3.9</v>
      </c>
      <c r="I9" s="15">
        <v>0.2</v>
      </c>
      <c r="J9" s="15">
        <v>2.5</v>
      </c>
      <c r="K9" s="15">
        <v>0.6</v>
      </c>
      <c r="L9" s="15">
        <v>0.8</v>
      </c>
      <c r="M9" s="15"/>
      <c r="N9" s="17">
        <f>SUM(Tabel5[[#This Row],[2013]:[2022]])</f>
        <v>34.699999999999996</v>
      </c>
    </row>
    <row r="10" spans="1:14">
      <c r="A10" t="s">
        <v>230</v>
      </c>
      <c r="B10" t="s">
        <v>222</v>
      </c>
      <c r="C10" t="s">
        <v>219</v>
      </c>
      <c r="D10" s="4">
        <v>10.4</v>
      </c>
      <c r="E10" s="15">
        <v>2</v>
      </c>
      <c r="F10" s="15">
        <v>7.9</v>
      </c>
      <c r="G10" s="15">
        <v>1.2</v>
      </c>
      <c r="H10" s="15">
        <v>1.5</v>
      </c>
      <c r="I10" s="15">
        <v>4.8</v>
      </c>
      <c r="J10" s="15">
        <v>5.3</v>
      </c>
      <c r="K10" s="15">
        <v>6.7</v>
      </c>
      <c r="L10" s="15">
        <v>1.7</v>
      </c>
      <c r="M10" s="15">
        <v>1</v>
      </c>
      <c r="N10" s="17">
        <f>SUM(Tabel5[[#This Row],[2013]:[2022]])</f>
        <v>42.500000000000007</v>
      </c>
    </row>
    <row r="11" spans="1:14">
      <c r="A11" t="s">
        <v>231</v>
      </c>
      <c r="B11" t="s">
        <v>223</v>
      </c>
      <c r="C11" t="s">
        <v>219</v>
      </c>
      <c r="D11" s="4">
        <v>7.5</v>
      </c>
      <c r="E11" s="15">
        <v>14.7</v>
      </c>
      <c r="F11" s="15">
        <v>8.1</v>
      </c>
      <c r="G11" s="15">
        <v>16</v>
      </c>
      <c r="H11" s="15">
        <v>10.6</v>
      </c>
      <c r="I11" s="15">
        <v>28.4</v>
      </c>
      <c r="J11" s="15">
        <v>14.7</v>
      </c>
      <c r="K11" s="15">
        <v>7.1</v>
      </c>
      <c r="L11" s="15">
        <v>6</v>
      </c>
      <c r="M11" s="15">
        <v>3</v>
      </c>
      <c r="N11" s="17">
        <f>SUM(Tabel5[[#This Row],[2013]:[2022]])</f>
        <v>116.1</v>
      </c>
    </row>
    <row r="12" spans="1:14">
      <c r="A12" t="s">
        <v>232</v>
      </c>
      <c r="B12" t="s">
        <v>218</v>
      </c>
      <c r="C12" t="s">
        <v>223</v>
      </c>
      <c r="D12" s="4">
        <v>0.4</v>
      </c>
      <c r="E12" s="15">
        <v>1.5</v>
      </c>
      <c r="F12" s="15">
        <v>4.2</v>
      </c>
      <c r="G12" s="15">
        <v>1.5</v>
      </c>
      <c r="H12" s="15">
        <v>1.1000000000000001</v>
      </c>
      <c r="I12" s="15">
        <v>0.2</v>
      </c>
      <c r="J12" s="15">
        <v>0.6</v>
      </c>
      <c r="K12" s="15">
        <v>4.3</v>
      </c>
      <c r="L12" s="15"/>
      <c r="M12" s="15"/>
      <c r="N12" s="17">
        <f>SUM(Tabel5[[#This Row],[2013]:[2022]])</f>
        <v>13.799999999999997</v>
      </c>
    </row>
    <row r="13" spans="1:14">
      <c r="A13" t="s">
        <v>233</v>
      </c>
      <c r="B13" t="s">
        <v>220</v>
      </c>
      <c r="C13" t="s">
        <v>223</v>
      </c>
      <c r="D13" s="4">
        <v>18</v>
      </c>
      <c r="E13" s="15">
        <v>30.9</v>
      </c>
      <c r="F13" s="15">
        <v>6.1</v>
      </c>
      <c r="G13" s="15">
        <v>25.1</v>
      </c>
      <c r="H13" s="15">
        <v>29.3</v>
      </c>
      <c r="I13" s="15">
        <v>18.5</v>
      </c>
      <c r="J13" s="15">
        <v>9.3000000000000007</v>
      </c>
      <c r="K13" s="15">
        <v>1.3</v>
      </c>
      <c r="L13" s="15">
        <v>3.6</v>
      </c>
      <c r="M13" s="15">
        <v>0.9</v>
      </c>
      <c r="N13" s="17">
        <f>SUM(Tabel5[[#This Row],[2013]:[2022]])</f>
        <v>143</v>
      </c>
    </row>
    <row r="14" spans="1:14">
      <c r="A14" t="s">
        <v>234</v>
      </c>
      <c r="B14" t="s">
        <v>221</v>
      </c>
      <c r="C14" t="s">
        <v>223</v>
      </c>
      <c r="D14" s="4">
        <v>3.3</v>
      </c>
      <c r="E14" s="15">
        <v>0.2</v>
      </c>
      <c r="F14" s="15"/>
      <c r="G14" s="15"/>
      <c r="H14" s="15"/>
      <c r="I14" s="15"/>
      <c r="J14" s="15"/>
      <c r="K14" s="15"/>
      <c r="L14" s="15"/>
      <c r="M14" s="15">
        <v>0.5</v>
      </c>
      <c r="N14" s="17">
        <f>SUM(Tabel5[[#This Row],[2013]:[2022]])</f>
        <v>4</v>
      </c>
    </row>
    <row r="15" spans="1:14">
      <c r="A15" t="s">
        <v>235</v>
      </c>
      <c r="B15" t="s">
        <v>222</v>
      </c>
      <c r="C15" t="s">
        <v>223</v>
      </c>
      <c r="D15" s="4"/>
      <c r="E15" s="15">
        <v>0.9</v>
      </c>
      <c r="F15" s="15">
        <v>0.3</v>
      </c>
      <c r="G15" s="15"/>
      <c r="H15" s="15"/>
      <c r="I15" s="15"/>
      <c r="J15" s="15">
        <v>3.5</v>
      </c>
      <c r="K15" s="15">
        <v>2.6</v>
      </c>
      <c r="L15" s="15">
        <v>0.1</v>
      </c>
      <c r="M15" s="15"/>
      <c r="N15" s="17">
        <f>SUM(Tabel5[[#This Row],[2013]:[2022]])</f>
        <v>7.4</v>
      </c>
    </row>
    <row r="16" spans="1:14">
      <c r="A16" t="s">
        <v>236</v>
      </c>
      <c r="B16" t="s">
        <v>222</v>
      </c>
      <c r="C16" t="s">
        <v>221</v>
      </c>
      <c r="D16" s="4"/>
      <c r="E16" s="15"/>
      <c r="F16" s="15"/>
      <c r="G16" s="15">
        <v>0.3</v>
      </c>
      <c r="H16" s="15">
        <v>1.1000000000000001</v>
      </c>
      <c r="I16" s="15"/>
      <c r="J16" s="15"/>
      <c r="K16" s="15"/>
      <c r="L16" s="15">
        <v>11.6</v>
      </c>
      <c r="M16" s="15"/>
      <c r="N16" s="17">
        <f>SUM(Tabel5[[#This Row],[2013]:[2022]])</f>
        <v>13</v>
      </c>
    </row>
    <row r="17" spans="1:14">
      <c r="A17" t="s">
        <v>237</v>
      </c>
      <c r="B17" t="s">
        <v>218</v>
      </c>
      <c r="C17" t="s">
        <v>221</v>
      </c>
      <c r="D17" s="4">
        <v>15.6</v>
      </c>
      <c r="E17" s="15">
        <v>2.8</v>
      </c>
      <c r="F17" s="15">
        <v>1</v>
      </c>
      <c r="G17" s="15">
        <v>0</v>
      </c>
      <c r="H17" s="15">
        <v>4.5</v>
      </c>
      <c r="I17" s="15">
        <v>1</v>
      </c>
      <c r="J17" s="15">
        <v>3.2</v>
      </c>
      <c r="K17" s="15"/>
      <c r="L17" s="15">
        <v>9.9</v>
      </c>
      <c r="M17" s="15">
        <v>0.7</v>
      </c>
      <c r="N17" s="17">
        <f>SUM(Tabel5[[#This Row],[2013]:[2022]])</f>
        <v>38.700000000000003</v>
      </c>
    </row>
    <row r="18" spans="1:14">
      <c r="A18" t="s">
        <v>238</v>
      </c>
      <c r="B18" t="s">
        <v>220</v>
      </c>
      <c r="C18" t="s">
        <v>221</v>
      </c>
      <c r="D18" s="4">
        <v>13.8</v>
      </c>
      <c r="E18" s="15">
        <v>8.6999999999999993</v>
      </c>
      <c r="F18" s="15">
        <v>18</v>
      </c>
      <c r="G18" s="15">
        <v>2.1</v>
      </c>
      <c r="H18" s="15">
        <v>11.1</v>
      </c>
      <c r="I18" s="15">
        <v>21.1</v>
      </c>
      <c r="J18" s="15">
        <v>20.399999999999999</v>
      </c>
      <c r="K18" s="15">
        <v>0.7</v>
      </c>
      <c r="L18" s="15">
        <v>20.9</v>
      </c>
      <c r="M18" s="15">
        <v>4.5</v>
      </c>
      <c r="N18" s="17">
        <f>SUM(Tabel5[[#This Row],[2013]:[2022]])</f>
        <v>121.30000000000001</v>
      </c>
    </row>
    <row r="19" spans="1:14">
      <c r="A19" t="s">
        <v>239</v>
      </c>
      <c r="B19" t="s">
        <v>218</v>
      </c>
      <c r="C19" t="s">
        <v>220</v>
      </c>
      <c r="D19" s="4">
        <v>4.0999999999999996</v>
      </c>
      <c r="E19" s="15"/>
      <c r="F19" s="15">
        <v>4.4000000000000004</v>
      </c>
      <c r="G19" s="15"/>
      <c r="H19" s="15"/>
      <c r="I19" s="15">
        <v>1.3</v>
      </c>
      <c r="J19" s="15"/>
      <c r="K19" s="15"/>
      <c r="L19" s="15"/>
      <c r="M19" s="15">
        <v>2.8</v>
      </c>
      <c r="N19" s="17">
        <f>SUM(Tabel5[[#This Row],[2013]:[2022]])</f>
        <v>12.600000000000001</v>
      </c>
    </row>
    <row r="20" spans="1:14">
      <c r="A20" t="s">
        <v>240</v>
      </c>
      <c r="B20" t="s">
        <v>218</v>
      </c>
      <c r="C20" t="s">
        <v>224</v>
      </c>
      <c r="D20" s="4"/>
      <c r="E20" s="15"/>
      <c r="F20" s="15"/>
      <c r="G20" s="15"/>
      <c r="H20" s="15"/>
      <c r="I20" s="15"/>
      <c r="J20" s="15"/>
      <c r="K20" s="15"/>
      <c r="L20" s="15"/>
      <c r="M20" s="15"/>
      <c r="N20" s="17">
        <f>SUM(Tabel5[[#This Row],[2013]:[2022]])</f>
        <v>0</v>
      </c>
    </row>
    <row r="21" spans="1:14">
      <c r="A21" t="s">
        <v>241</v>
      </c>
      <c r="B21" t="s">
        <v>220</v>
      </c>
      <c r="C21" t="s">
        <v>224</v>
      </c>
      <c r="D21" s="4"/>
      <c r="E21" s="15"/>
      <c r="F21" s="15"/>
      <c r="G21" s="15"/>
      <c r="H21" s="15"/>
      <c r="I21" s="15"/>
      <c r="J21" s="15"/>
      <c r="K21" s="15"/>
      <c r="L21" s="15"/>
      <c r="M21" s="15"/>
      <c r="N21" s="17">
        <f>SUM(Tabel5[[#This Row],[2013]:[2022]])</f>
        <v>0</v>
      </c>
    </row>
    <row r="22" spans="1:14">
      <c r="A22" t="s">
        <v>225</v>
      </c>
      <c r="D22" s="15">
        <f>SUBTOTAL(109,Tabel5[2013])</f>
        <v>90.999999999999986</v>
      </c>
      <c r="E22" s="15">
        <f>SUBTOTAL(109,Tabel5[2014])</f>
        <v>83.500000000000014</v>
      </c>
      <c r="F22" s="15">
        <f>SUBTOTAL(109,Tabel5[2015])</f>
        <v>76.300000000000011</v>
      </c>
      <c r="G22" s="15">
        <f>SUBTOTAL(109,Tabel5[2016])</f>
        <v>57.5</v>
      </c>
      <c r="H22" s="15">
        <f>SUBTOTAL(109,Tabel5[2017])</f>
        <v>69.2</v>
      </c>
      <c r="I22" s="15">
        <f>SUBTOTAL(109,Tabel5[2018])</f>
        <v>87.499999999999986</v>
      </c>
      <c r="J22" s="15">
        <f>SUBTOTAL(109,Tabel5[2019])</f>
        <v>67</v>
      </c>
      <c r="K22" s="15">
        <f>SUBTOTAL(109,Tabel5[2020])</f>
        <v>39.5</v>
      </c>
      <c r="L22" s="15">
        <f>SUBTOTAL(109,Tabel5[2021])</f>
        <v>58</v>
      </c>
      <c r="M22" s="15">
        <f>SUBTOTAL(109,Tabel5[2022])</f>
        <v>16.8</v>
      </c>
      <c r="N22" s="15">
        <f>SUBTOTAL(109,Tabel5[totaal])</f>
        <v>646.30000000000007</v>
      </c>
    </row>
  </sheetData>
  <pageMargins left="0.7" right="0.7" top="0.75" bottom="0.75" header="0.3" footer="0.3"/>
  <pageSetup paperSize="9" scale="71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A58A-E10E-4308-8DE4-1FE315405608}">
  <sheetPr>
    <pageSetUpPr fitToPage="1"/>
  </sheetPr>
  <dimension ref="A1:N46"/>
  <sheetViews>
    <sheetView workbookViewId="0">
      <selection activeCell="A2" sqref="A2"/>
    </sheetView>
  </sheetViews>
  <sheetFormatPr defaultRowHeight="14.4"/>
  <cols>
    <col min="1" max="1" width="13.77734375" customWidth="1"/>
    <col min="2" max="2" width="34.44140625" bestFit="1" customWidth="1"/>
    <col min="3" max="3" width="32.6640625" bestFit="1" customWidth="1"/>
    <col min="4" max="4" width="13.109375" bestFit="1" customWidth="1"/>
    <col min="5" max="11" width="13.21875" bestFit="1" customWidth="1"/>
    <col min="12" max="12" width="13.109375" bestFit="1" customWidth="1"/>
    <col min="13" max="14" width="11.44140625" bestFit="1" customWidth="1"/>
  </cols>
  <sheetData>
    <row r="1" spans="1:14">
      <c r="A1" s="12" t="s">
        <v>212</v>
      </c>
    </row>
    <row r="4" spans="1:14">
      <c r="A4" s="13" t="s">
        <v>249</v>
      </c>
    </row>
    <row r="7" spans="1:14">
      <c r="A7" t="s">
        <v>226</v>
      </c>
      <c r="B7" t="s">
        <v>216</v>
      </c>
      <c r="C7" t="s">
        <v>217</v>
      </c>
      <c r="D7" s="6" t="s">
        <v>243</v>
      </c>
      <c r="E7" s="6" t="s">
        <v>244</v>
      </c>
      <c r="F7" s="6" t="s">
        <v>245</v>
      </c>
      <c r="G7" s="6" t="s">
        <v>246</v>
      </c>
      <c r="H7" s="6" t="s">
        <v>247</v>
      </c>
      <c r="I7" s="6" t="s">
        <v>81</v>
      </c>
      <c r="J7" s="6" t="s">
        <v>82</v>
      </c>
      <c r="K7" s="6" t="s">
        <v>83</v>
      </c>
      <c r="L7" s="6" t="s">
        <v>84</v>
      </c>
      <c r="M7" s="6" t="s">
        <v>85</v>
      </c>
      <c r="N7" s="6" t="s">
        <v>254</v>
      </c>
    </row>
    <row r="8" spans="1:14">
      <c r="A8" t="s">
        <v>227</v>
      </c>
      <c r="B8" t="s">
        <v>218</v>
      </c>
      <c r="C8" t="s">
        <v>219</v>
      </c>
      <c r="D8" s="16">
        <v>173371.63</v>
      </c>
      <c r="E8" s="16">
        <v>65020.11</v>
      </c>
      <c r="F8" s="16">
        <v>114169.26999999999</v>
      </c>
      <c r="G8" s="16">
        <v>105756.95</v>
      </c>
      <c r="H8" s="16">
        <v>48412.78</v>
      </c>
      <c r="I8" s="16">
        <v>150513.09999999998</v>
      </c>
      <c r="J8" s="16">
        <v>1103358.6399999999</v>
      </c>
      <c r="K8" s="16">
        <v>788750.35000000009</v>
      </c>
      <c r="L8" s="16">
        <v>110328.71</v>
      </c>
      <c r="M8" s="16">
        <v>9481.2000000000007</v>
      </c>
      <c r="N8" s="18">
        <f>SUM(Tabel6[[#This Row],[2013]:[2022]])</f>
        <v>2669162.7400000002</v>
      </c>
    </row>
    <row r="9" spans="1:14">
      <c r="A9" t="s">
        <v>228</v>
      </c>
      <c r="B9" t="s">
        <v>220</v>
      </c>
      <c r="C9" t="s">
        <v>219</v>
      </c>
      <c r="D9" s="16">
        <v>619164.40999999992</v>
      </c>
      <c r="E9" s="16">
        <v>2986477.61</v>
      </c>
      <c r="F9" s="16">
        <v>899046.42</v>
      </c>
      <c r="G9" s="16">
        <v>229113.65</v>
      </c>
      <c r="H9" s="16">
        <v>589895.91</v>
      </c>
      <c r="I9" s="16">
        <v>720921.53</v>
      </c>
      <c r="J9" s="16">
        <v>202772.54</v>
      </c>
      <c r="K9" s="16">
        <v>571440.81000000006</v>
      </c>
      <c r="L9" s="16">
        <v>627769.53</v>
      </c>
      <c r="M9" s="16">
        <v>152404.79</v>
      </c>
      <c r="N9" s="18">
        <f>SUM(Tabel6[[#This Row],[2013]:[2022]])</f>
        <v>7599007.2000000011</v>
      </c>
    </row>
    <row r="10" spans="1:14">
      <c r="A10" t="s">
        <v>229</v>
      </c>
      <c r="B10" t="s">
        <v>221</v>
      </c>
      <c r="C10" t="s">
        <v>219</v>
      </c>
      <c r="D10" s="16">
        <v>47380.3</v>
      </c>
      <c r="E10" s="16">
        <v>9650.11</v>
      </c>
      <c r="F10" s="16">
        <v>3636639.1199999996</v>
      </c>
      <c r="G10" s="16">
        <v>488429.78</v>
      </c>
      <c r="H10" s="16">
        <v>363106.63</v>
      </c>
      <c r="I10" s="16">
        <v>6724.24</v>
      </c>
      <c r="J10" s="16">
        <v>538268.32000000007</v>
      </c>
      <c r="K10" s="16">
        <v>56800.88</v>
      </c>
      <c r="L10" s="16">
        <v>212413.37</v>
      </c>
      <c r="M10" s="16">
        <v>0</v>
      </c>
      <c r="N10" s="18">
        <f>SUM(Tabel6[[#This Row],[2013]:[2022]])</f>
        <v>5359412.75</v>
      </c>
    </row>
    <row r="11" spans="1:14">
      <c r="A11" t="s">
        <v>230</v>
      </c>
      <c r="B11" t="s">
        <v>222</v>
      </c>
      <c r="C11" t="s">
        <v>219</v>
      </c>
      <c r="D11" s="16">
        <v>1084846.1100000001</v>
      </c>
      <c r="E11" s="16">
        <v>135822.51</v>
      </c>
      <c r="F11" s="16">
        <v>932627.78</v>
      </c>
      <c r="G11" s="16">
        <v>119768.56</v>
      </c>
      <c r="H11" s="16">
        <v>248422.59</v>
      </c>
      <c r="I11" s="16">
        <v>454196.04</v>
      </c>
      <c r="J11" s="16">
        <v>1053936.99</v>
      </c>
      <c r="K11" s="16">
        <v>1533622.06</v>
      </c>
      <c r="L11" s="16">
        <v>247297</v>
      </c>
      <c r="M11" s="16">
        <v>96954.12</v>
      </c>
      <c r="N11" s="18">
        <f>SUM(Tabel6[[#This Row],[2013]:[2022]])</f>
        <v>5907493.7600000007</v>
      </c>
    </row>
    <row r="12" spans="1:14">
      <c r="A12" t="s">
        <v>231</v>
      </c>
      <c r="B12" t="s">
        <v>223</v>
      </c>
      <c r="C12" t="s">
        <v>219</v>
      </c>
      <c r="D12" s="16">
        <v>564468.23</v>
      </c>
      <c r="E12" s="16">
        <v>560257.77</v>
      </c>
      <c r="F12" s="16">
        <v>796278.09</v>
      </c>
      <c r="G12" s="16">
        <v>742718.04</v>
      </c>
      <c r="H12" s="16">
        <v>642820.19000000006</v>
      </c>
      <c r="I12" s="16">
        <v>2283720.5699999998</v>
      </c>
      <c r="J12" s="16">
        <v>892792.74</v>
      </c>
      <c r="K12" s="16">
        <v>340430.89</v>
      </c>
      <c r="L12" s="16">
        <v>792569.43</v>
      </c>
      <c r="M12" s="16">
        <v>101721.60000000001</v>
      </c>
      <c r="N12" s="18">
        <f>SUM(Tabel6[[#This Row],[2013]:[2022]])</f>
        <v>7717777.5499999989</v>
      </c>
    </row>
    <row r="13" spans="1:14">
      <c r="A13" t="s">
        <v>232</v>
      </c>
      <c r="B13" t="s">
        <v>218</v>
      </c>
      <c r="C13" t="s">
        <v>223</v>
      </c>
      <c r="D13" s="16">
        <v>12129.7</v>
      </c>
      <c r="E13" s="16">
        <v>49277.34</v>
      </c>
      <c r="F13" s="16">
        <v>522293.63</v>
      </c>
      <c r="G13" s="16">
        <v>189453.12</v>
      </c>
      <c r="H13" s="16">
        <v>59672.15</v>
      </c>
      <c r="I13" s="16">
        <v>2812.18</v>
      </c>
      <c r="J13" s="16">
        <v>41166.449999999997</v>
      </c>
      <c r="K13" s="16">
        <v>560274.93999999994</v>
      </c>
      <c r="L13" s="16">
        <v>0</v>
      </c>
      <c r="M13" s="16">
        <v>0</v>
      </c>
      <c r="N13" s="18">
        <f>SUM(Tabel6[[#This Row],[2013]:[2022]])</f>
        <v>1437079.51</v>
      </c>
    </row>
    <row r="14" spans="1:14">
      <c r="A14" t="s">
        <v>233</v>
      </c>
      <c r="B14" t="s">
        <v>220</v>
      </c>
      <c r="C14" t="s">
        <v>223</v>
      </c>
      <c r="D14" s="16">
        <v>963694.5</v>
      </c>
      <c r="E14" s="16">
        <v>2598781.77</v>
      </c>
      <c r="F14" s="16">
        <v>293099.37</v>
      </c>
      <c r="G14" s="16">
        <v>2454570.23</v>
      </c>
      <c r="H14" s="16">
        <v>2216907.88</v>
      </c>
      <c r="I14" s="16">
        <v>1677289.8</v>
      </c>
      <c r="J14" s="16">
        <v>2020894.11</v>
      </c>
      <c r="K14" s="16">
        <v>139702.39000000001</v>
      </c>
      <c r="L14" s="16">
        <v>378722.91</v>
      </c>
      <c r="M14" s="16">
        <v>28612.639999999999</v>
      </c>
      <c r="N14" s="18">
        <f>SUM(Tabel6[[#This Row],[2013]:[2022]])</f>
        <v>12772275.600000001</v>
      </c>
    </row>
    <row r="15" spans="1:14">
      <c r="A15" t="s">
        <v>234</v>
      </c>
      <c r="B15" t="s">
        <v>221</v>
      </c>
      <c r="C15" t="s">
        <v>223</v>
      </c>
      <c r="D15" s="16">
        <v>280809.11</v>
      </c>
      <c r="E15" s="16">
        <v>8268.4500000000007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49840.800000000003</v>
      </c>
      <c r="N15" s="18">
        <f>SUM(Tabel6[[#This Row],[2013]:[2022]])</f>
        <v>338918.36</v>
      </c>
    </row>
    <row r="16" spans="1:14">
      <c r="A16" t="s">
        <v>235</v>
      </c>
      <c r="B16" t="s">
        <v>222</v>
      </c>
      <c r="C16" t="s">
        <v>223</v>
      </c>
      <c r="D16" s="16">
        <v>0</v>
      </c>
      <c r="E16" s="16">
        <v>34192.01</v>
      </c>
      <c r="F16" s="16">
        <v>8797.23</v>
      </c>
      <c r="G16" s="16">
        <v>0</v>
      </c>
      <c r="H16" s="16">
        <v>0</v>
      </c>
      <c r="I16" s="16">
        <v>0</v>
      </c>
      <c r="J16" s="16">
        <v>468219.69</v>
      </c>
      <c r="K16" s="16">
        <v>346900.89</v>
      </c>
      <c r="L16" s="16">
        <v>4658.07</v>
      </c>
      <c r="M16" s="16">
        <v>0</v>
      </c>
      <c r="N16" s="18">
        <f>SUM(Tabel6[[#This Row],[2013]:[2022]])</f>
        <v>862767.89</v>
      </c>
    </row>
    <row r="17" spans="1:14">
      <c r="A17" t="s">
        <v>236</v>
      </c>
      <c r="B17" t="s">
        <v>222</v>
      </c>
      <c r="C17" t="s">
        <v>221</v>
      </c>
      <c r="D17" s="16">
        <v>0</v>
      </c>
      <c r="E17" s="16">
        <v>0</v>
      </c>
      <c r="F17" s="16">
        <v>0</v>
      </c>
      <c r="G17" s="16">
        <v>947.3</v>
      </c>
      <c r="H17" s="16">
        <v>404.69</v>
      </c>
      <c r="I17" s="16">
        <v>0</v>
      </c>
      <c r="J17" s="16">
        <v>0</v>
      </c>
      <c r="K17" s="16">
        <v>0</v>
      </c>
      <c r="L17" s="16">
        <v>39120.32</v>
      </c>
      <c r="M17" s="16">
        <v>0</v>
      </c>
      <c r="N17" s="18">
        <f>SUM(Tabel6[[#This Row],[2013]:[2022]])</f>
        <v>40472.31</v>
      </c>
    </row>
    <row r="18" spans="1:14">
      <c r="A18" t="s">
        <v>237</v>
      </c>
      <c r="B18" t="s">
        <v>218</v>
      </c>
      <c r="C18" t="s">
        <v>221</v>
      </c>
      <c r="D18" s="16">
        <v>6194.8099999999995</v>
      </c>
      <c r="E18" s="16">
        <v>1721.12</v>
      </c>
      <c r="F18" s="16">
        <v>525.99</v>
      </c>
      <c r="G18" s="16">
        <v>0</v>
      </c>
      <c r="H18" s="16">
        <v>2248.1699999999996</v>
      </c>
      <c r="I18" s="16">
        <v>337.81</v>
      </c>
      <c r="J18" s="16">
        <v>3973.6200000000003</v>
      </c>
      <c r="K18" s="16">
        <v>0</v>
      </c>
      <c r="L18" s="16">
        <v>12081.87</v>
      </c>
      <c r="M18" s="16">
        <v>362.8</v>
      </c>
      <c r="N18" s="18">
        <f>SUM(Tabel6[[#This Row],[2013]:[2022]])</f>
        <v>27446.19</v>
      </c>
    </row>
    <row r="19" spans="1:14">
      <c r="A19" t="s">
        <v>238</v>
      </c>
      <c r="B19" t="s">
        <v>220</v>
      </c>
      <c r="C19" t="s">
        <v>221</v>
      </c>
      <c r="D19" s="16">
        <v>4155.43</v>
      </c>
      <c r="E19" s="16">
        <v>4712.26</v>
      </c>
      <c r="F19" s="16">
        <v>5403.3</v>
      </c>
      <c r="G19" s="16">
        <v>1363.86</v>
      </c>
      <c r="H19" s="16">
        <v>4977.5</v>
      </c>
      <c r="I19" s="16">
        <v>8750.75</v>
      </c>
      <c r="J19" s="16">
        <v>13047.24</v>
      </c>
      <c r="K19" s="16">
        <v>329.93</v>
      </c>
      <c r="L19" s="16">
        <v>28259.350000000002</v>
      </c>
      <c r="M19" s="16">
        <v>2074.1999999999998</v>
      </c>
      <c r="N19" s="18">
        <f>SUM(Tabel6[[#This Row],[2013]:[2022]])</f>
        <v>73073.820000000007</v>
      </c>
    </row>
    <row r="20" spans="1:14">
      <c r="A20" t="s">
        <v>239</v>
      </c>
      <c r="B20" t="s">
        <v>218</v>
      </c>
      <c r="C20" t="s">
        <v>220</v>
      </c>
      <c r="D20" s="16">
        <v>212.13</v>
      </c>
      <c r="E20" s="16">
        <v>0</v>
      </c>
      <c r="F20" s="16">
        <v>190.17</v>
      </c>
      <c r="G20" s="16">
        <v>0</v>
      </c>
      <c r="H20" s="16">
        <v>0</v>
      </c>
      <c r="I20" s="16">
        <v>60.08</v>
      </c>
      <c r="J20" s="16">
        <v>0</v>
      </c>
      <c r="K20" s="16">
        <v>0</v>
      </c>
      <c r="L20" s="16">
        <v>0</v>
      </c>
      <c r="M20" s="16">
        <v>272.64999999999998</v>
      </c>
      <c r="N20" s="18">
        <f>SUM(Tabel6[[#This Row],[2013]:[2022]])</f>
        <v>735.03</v>
      </c>
    </row>
    <row r="21" spans="1:14">
      <c r="A21" t="s">
        <v>240</v>
      </c>
      <c r="B21" t="s">
        <v>218</v>
      </c>
      <c r="C21" t="s">
        <v>224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>SUM(Tabel6[[#This Row],[2013]:[2022]])</f>
        <v>0</v>
      </c>
    </row>
    <row r="22" spans="1:14">
      <c r="A22" t="s">
        <v>241</v>
      </c>
      <c r="B22" t="s">
        <v>220</v>
      </c>
      <c r="C22" t="s">
        <v>224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>SUM(Tabel6[[#This Row],[2013]:[2022]])</f>
        <v>0</v>
      </c>
    </row>
    <row r="23" spans="1:14">
      <c r="A23" t="s">
        <v>225</v>
      </c>
      <c r="D23" s="19">
        <f>SUBTOTAL(109,Tabel6[2013])</f>
        <v>3756426.3600000003</v>
      </c>
      <c r="E23" s="19">
        <f>SUBTOTAL(109,Tabel6[2014])</f>
        <v>6454181.0599999996</v>
      </c>
      <c r="F23" s="19">
        <f>SUBTOTAL(109,Tabel6[2015])</f>
        <v>7209070.3700000001</v>
      </c>
      <c r="G23" s="19">
        <f>SUBTOTAL(109,Tabel6[2016])</f>
        <v>4332121.49</v>
      </c>
      <c r="H23" s="19">
        <f>SUBTOTAL(109,Tabel6[2017])</f>
        <v>4176868.4899999998</v>
      </c>
      <c r="I23" s="19">
        <f>SUBTOTAL(109,Tabel6[2018])</f>
        <v>5305326.0999999996</v>
      </c>
      <c r="J23" s="19">
        <f>SUBTOTAL(109,Tabel6[2019])</f>
        <v>6338430.3400000017</v>
      </c>
      <c r="K23" s="19">
        <f>SUBTOTAL(109,Tabel6[2020])</f>
        <v>4338253.1399999997</v>
      </c>
      <c r="L23" s="19">
        <f>SUBTOTAL(109,Tabel6[2021])</f>
        <v>2453220.56</v>
      </c>
      <c r="M23" s="19">
        <f>SUBTOTAL(109,Tabel6[2022])</f>
        <v>441724.80000000005</v>
      </c>
      <c r="N23" s="20">
        <f>SUBTOTAL(109,Tabel6[totaal])</f>
        <v>44805622.710000001</v>
      </c>
    </row>
    <row r="28" spans="1:14">
      <c r="A28" s="13" t="s">
        <v>250</v>
      </c>
    </row>
    <row r="30" spans="1:14">
      <c r="A30" t="s">
        <v>251</v>
      </c>
      <c r="B30" t="s">
        <v>252</v>
      </c>
      <c r="C30" t="s">
        <v>253</v>
      </c>
      <c r="D30" s="6" t="s">
        <v>243</v>
      </c>
      <c r="E30" s="6" t="s">
        <v>244</v>
      </c>
      <c r="F30" s="6" t="s">
        <v>245</v>
      </c>
      <c r="G30" s="6" t="s">
        <v>246</v>
      </c>
      <c r="H30" s="6" t="s">
        <v>247</v>
      </c>
      <c r="I30" s="6" t="s">
        <v>81</v>
      </c>
      <c r="J30" s="6" t="s">
        <v>82</v>
      </c>
      <c r="K30" s="6" t="s">
        <v>83</v>
      </c>
      <c r="L30" s="6" t="s">
        <v>84</v>
      </c>
      <c r="M30" s="6" t="s">
        <v>85</v>
      </c>
      <c r="N30" s="6" t="s">
        <v>254</v>
      </c>
    </row>
    <row r="31" spans="1:14">
      <c r="A31" t="s">
        <v>227</v>
      </c>
      <c r="B31" t="s">
        <v>218</v>
      </c>
      <c r="C31" t="s">
        <v>219</v>
      </c>
      <c r="D31" s="16">
        <v>34477.08</v>
      </c>
      <c r="E31" s="16">
        <v>27745.254284093131</v>
      </c>
      <c r="F31" s="16">
        <v>22345.469333308822</v>
      </c>
      <c r="G31" s="16">
        <v>14221.102009261009</v>
      </c>
      <c r="H31" s="16">
        <v>7545.2248527877982</v>
      </c>
      <c r="I31" s="16">
        <v>31599.769089850815</v>
      </c>
      <c r="J31" s="16">
        <v>816981.61416319758</v>
      </c>
      <c r="K31" s="16">
        <v>0</v>
      </c>
      <c r="L31" s="16">
        <v>14539.765793325894</v>
      </c>
      <c r="M31" s="16">
        <v>2467.71</v>
      </c>
      <c r="N31" s="18">
        <f>SUM(Tabel1[[#This Row],[2013]:[2022]])</f>
        <v>971922.98952582502</v>
      </c>
    </row>
    <row r="32" spans="1:14">
      <c r="A32" t="s">
        <v>228</v>
      </c>
      <c r="B32" t="s">
        <v>220</v>
      </c>
      <c r="C32" t="s">
        <v>219</v>
      </c>
      <c r="D32" s="16">
        <v>68650.88171341618</v>
      </c>
      <c r="E32" s="16">
        <v>1125970.2096016784</v>
      </c>
      <c r="F32" s="16">
        <v>547231.8466276289</v>
      </c>
      <c r="G32" s="16">
        <v>71015.99109296879</v>
      </c>
      <c r="H32" s="16">
        <v>216227.58300869906</v>
      </c>
      <c r="I32" s="16">
        <v>155135.4766875949</v>
      </c>
      <c r="J32" s="16">
        <v>157840.42300000001</v>
      </c>
      <c r="K32" s="16">
        <v>451.66</v>
      </c>
      <c r="L32" s="16">
        <v>520255.33000000007</v>
      </c>
      <c r="M32" s="16">
        <v>1085.42</v>
      </c>
      <c r="N32" s="18">
        <f>SUM(Tabel1[[#This Row],[2013]:[2022]])</f>
        <v>2863864.8217319865</v>
      </c>
    </row>
    <row r="33" spans="1:14">
      <c r="A33" t="s">
        <v>229</v>
      </c>
      <c r="B33" t="s">
        <v>221</v>
      </c>
      <c r="C33" t="s">
        <v>219</v>
      </c>
      <c r="D33" s="16">
        <v>36451.060000000005</v>
      </c>
      <c r="E33" s="16">
        <v>2524.0299999999997</v>
      </c>
      <c r="F33" s="16">
        <v>325873.95889656805</v>
      </c>
      <c r="G33" s="16">
        <v>152724.15000000005</v>
      </c>
      <c r="H33" s="16">
        <v>6807.22</v>
      </c>
      <c r="I33" s="16">
        <v>1891.84</v>
      </c>
      <c r="J33" s="16">
        <v>418815.3732110429</v>
      </c>
      <c r="K33" s="16">
        <v>6487.2699999999995</v>
      </c>
      <c r="L33" s="16">
        <v>0</v>
      </c>
      <c r="M33" s="16">
        <v>0</v>
      </c>
      <c r="N33" s="18">
        <f>SUM(Tabel1[[#This Row],[2013]:[2022]])</f>
        <v>951574.90210761107</v>
      </c>
    </row>
    <row r="34" spans="1:14">
      <c r="A34" t="s">
        <v>230</v>
      </c>
      <c r="B34" t="s">
        <v>222</v>
      </c>
      <c r="C34" t="s">
        <v>219</v>
      </c>
      <c r="D34" s="16">
        <v>203445.09</v>
      </c>
      <c r="E34" s="16">
        <v>13322.44</v>
      </c>
      <c r="F34" s="16">
        <v>25322.735902325483</v>
      </c>
      <c r="G34" s="16">
        <v>84532.67</v>
      </c>
      <c r="H34" s="16">
        <v>211159.19999999998</v>
      </c>
      <c r="I34" s="16">
        <v>22701.73</v>
      </c>
      <c r="J34" s="16">
        <v>177356.50196672938</v>
      </c>
      <c r="K34" s="16">
        <v>1076485.79</v>
      </c>
      <c r="L34" s="16">
        <v>167711.91420667412</v>
      </c>
      <c r="M34" s="16">
        <v>1154.71</v>
      </c>
      <c r="N34" s="18">
        <f>SUM(Tabel1[[#This Row],[2013]:[2022]])</f>
        <v>1983192.782075729</v>
      </c>
    </row>
    <row r="35" spans="1:14">
      <c r="A35" t="s">
        <v>231</v>
      </c>
      <c r="B35" t="s">
        <v>223</v>
      </c>
      <c r="C35" t="s">
        <v>219</v>
      </c>
      <c r="D35" s="16">
        <v>78028.315193469854</v>
      </c>
      <c r="E35" s="16">
        <v>55611.016114228689</v>
      </c>
      <c r="F35" s="16">
        <v>395294.04476436565</v>
      </c>
      <c r="G35" s="16">
        <v>221357.18072123552</v>
      </c>
      <c r="H35" s="16">
        <v>348708.12092215871</v>
      </c>
      <c r="I35" s="16">
        <v>669361.39422255452</v>
      </c>
      <c r="J35" s="16">
        <v>69923.66765903015</v>
      </c>
      <c r="K35" s="16">
        <v>21110.39</v>
      </c>
      <c r="L35" s="16">
        <v>1034.18</v>
      </c>
      <c r="M35" s="16">
        <v>3264.3999999999996</v>
      </c>
      <c r="N35" s="18">
        <f>SUM(Tabel1[[#This Row],[2013]:[2022]])</f>
        <v>1863692.7095970428</v>
      </c>
    </row>
    <row r="36" spans="1:14">
      <c r="A36" t="s">
        <v>232</v>
      </c>
      <c r="B36" t="s">
        <v>218</v>
      </c>
      <c r="C36" t="s">
        <v>223</v>
      </c>
      <c r="D36" s="16">
        <v>3547.04</v>
      </c>
      <c r="E36" s="16">
        <v>6105.4764862030115</v>
      </c>
      <c r="F36" s="16">
        <v>483181.94999999995</v>
      </c>
      <c r="G36" s="16">
        <v>0</v>
      </c>
      <c r="H36" s="16">
        <v>7353.7896383577254</v>
      </c>
      <c r="I36" s="16">
        <v>0</v>
      </c>
      <c r="J36" s="16">
        <v>38297.81</v>
      </c>
      <c r="K36" s="16">
        <v>0</v>
      </c>
      <c r="L36" s="16">
        <v>0</v>
      </c>
      <c r="M36" s="16">
        <v>0</v>
      </c>
      <c r="N36" s="18">
        <f>SUM(Tabel1[[#This Row],[2013]:[2022]])</f>
        <v>538486.06612456066</v>
      </c>
    </row>
    <row r="37" spans="1:14">
      <c r="A37" t="s">
        <v>233</v>
      </c>
      <c r="B37" t="s">
        <v>220</v>
      </c>
      <c r="C37" t="s">
        <v>223</v>
      </c>
      <c r="D37" s="16">
        <v>77822.186872205784</v>
      </c>
      <c r="E37" s="16">
        <v>798994.303513797</v>
      </c>
      <c r="F37" s="16">
        <v>235760.95928883154</v>
      </c>
      <c r="G37" s="16">
        <v>835273.35000000021</v>
      </c>
      <c r="H37" s="16">
        <v>306564.66157799674</v>
      </c>
      <c r="I37" s="16">
        <v>573669.97000000009</v>
      </c>
      <c r="J37" s="16">
        <v>53349.219999999994</v>
      </c>
      <c r="K37" s="16">
        <v>52297.440000000002</v>
      </c>
      <c r="L37" s="16">
        <v>106801.67000000001</v>
      </c>
      <c r="M37" s="16">
        <v>3419.43</v>
      </c>
      <c r="N37" s="18">
        <f>SUM(Tabel1[[#This Row],[2013]:[2022]])</f>
        <v>3043953.1912528318</v>
      </c>
    </row>
    <row r="38" spans="1:14">
      <c r="A38" t="s">
        <v>234</v>
      </c>
      <c r="B38" t="s">
        <v>221</v>
      </c>
      <c r="C38" t="s">
        <v>223</v>
      </c>
      <c r="D38" s="16">
        <v>236458.1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8">
        <f>SUM(Tabel1[[#This Row],[2013]:[2022]])</f>
        <v>236458.1</v>
      </c>
    </row>
    <row r="39" spans="1:14">
      <c r="A39" t="s">
        <v>235</v>
      </c>
      <c r="B39" t="s">
        <v>222</v>
      </c>
      <c r="C39" t="s">
        <v>223</v>
      </c>
      <c r="D39" s="16">
        <v>0</v>
      </c>
      <c r="E39" s="16">
        <v>29173.719999999998</v>
      </c>
      <c r="F39" s="16">
        <v>0</v>
      </c>
      <c r="G39" s="16">
        <v>0</v>
      </c>
      <c r="H39" s="16">
        <v>0</v>
      </c>
      <c r="I39" s="16">
        <v>0</v>
      </c>
      <c r="J39" s="16">
        <v>11139.130000000001</v>
      </c>
      <c r="K39" s="16">
        <v>294865.76000000007</v>
      </c>
      <c r="L39" s="16">
        <v>3959.36</v>
      </c>
      <c r="M39" s="16">
        <v>0</v>
      </c>
      <c r="N39" s="18">
        <f>SUM(Tabel1[[#This Row],[2013]:[2022]])</f>
        <v>339137.97000000003</v>
      </c>
    </row>
    <row r="40" spans="1:14">
      <c r="A40" t="s">
        <v>236</v>
      </c>
      <c r="B40" t="s">
        <v>222</v>
      </c>
      <c r="C40" t="s">
        <v>221</v>
      </c>
      <c r="D40" s="16">
        <v>0</v>
      </c>
      <c r="E40" s="16">
        <v>0</v>
      </c>
      <c r="F40" s="16">
        <v>0</v>
      </c>
      <c r="G40" s="16">
        <v>947.29999999999984</v>
      </c>
      <c r="H40" s="16">
        <v>343.98487205276894</v>
      </c>
      <c r="I40" s="16">
        <v>0</v>
      </c>
      <c r="J40" s="16">
        <v>0</v>
      </c>
      <c r="K40" s="16">
        <v>0</v>
      </c>
      <c r="L40" s="16">
        <v>33252.273019966422</v>
      </c>
      <c r="M40" s="16">
        <v>0</v>
      </c>
      <c r="N40" s="18">
        <f>SUM(Tabel1[[#This Row],[2013]:[2022]])</f>
        <v>34543.557892019191</v>
      </c>
    </row>
    <row r="41" spans="1:14">
      <c r="A41" t="s">
        <v>237</v>
      </c>
      <c r="B41" t="s">
        <v>218</v>
      </c>
      <c r="C41" t="s">
        <v>221</v>
      </c>
      <c r="D41" s="16">
        <v>3112.170696849495</v>
      </c>
      <c r="E41" s="16">
        <v>0</v>
      </c>
      <c r="F41" s="16">
        <v>467.21000000000004</v>
      </c>
      <c r="G41" s="16">
        <v>0</v>
      </c>
      <c r="H41" s="16">
        <v>1710.0838946845504</v>
      </c>
      <c r="I41" s="16">
        <v>258.32000000000005</v>
      </c>
      <c r="J41" s="16">
        <v>3280.473671987902</v>
      </c>
      <c r="K41" s="16">
        <v>0</v>
      </c>
      <c r="L41" s="16">
        <v>9767.386980033576</v>
      </c>
      <c r="M41" s="16">
        <v>18.809999999999995</v>
      </c>
      <c r="N41" s="18">
        <f>SUM(Tabel1[[#This Row],[2013]:[2022]])</f>
        <v>18614.455243555527</v>
      </c>
    </row>
    <row r="42" spans="1:14">
      <c r="A42" t="s">
        <v>238</v>
      </c>
      <c r="B42" t="s">
        <v>220</v>
      </c>
      <c r="C42" t="s">
        <v>221</v>
      </c>
      <c r="D42" s="16">
        <v>3117.8355240587002</v>
      </c>
      <c r="E42" s="16">
        <v>1572.19</v>
      </c>
      <c r="F42" s="16">
        <v>4061.375186971336</v>
      </c>
      <c r="G42" s="16">
        <v>976.97617653469479</v>
      </c>
      <c r="H42" s="16">
        <v>2650.9612332626803</v>
      </c>
      <c r="I42" s="16">
        <v>6882.28</v>
      </c>
      <c r="J42" s="16">
        <v>6210.1063280120989</v>
      </c>
      <c r="K42" s="16">
        <v>329.93</v>
      </c>
      <c r="L42" s="16">
        <v>3353.2500000000005</v>
      </c>
      <c r="M42" s="16">
        <v>316.52999999999997</v>
      </c>
      <c r="N42" s="18">
        <f>SUM(Tabel1[[#This Row],[2013]:[2022]])</f>
        <v>29471.434448839511</v>
      </c>
    </row>
    <row r="43" spans="1:14">
      <c r="A43" t="s">
        <v>239</v>
      </c>
      <c r="B43" t="s">
        <v>218</v>
      </c>
      <c r="C43" t="s">
        <v>220</v>
      </c>
      <c r="D43" s="16">
        <v>137.99999999999997</v>
      </c>
      <c r="E43" s="16">
        <v>0</v>
      </c>
      <c r="F43" s="16">
        <v>162.51</v>
      </c>
      <c r="G43" s="16">
        <v>0</v>
      </c>
      <c r="H43" s="16">
        <v>0</v>
      </c>
      <c r="I43" s="16">
        <v>17.34</v>
      </c>
      <c r="J43" s="16">
        <v>0</v>
      </c>
      <c r="K43" s="16">
        <v>0</v>
      </c>
      <c r="L43" s="16">
        <v>0</v>
      </c>
      <c r="M43" s="16">
        <v>64.94</v>
      </c>
      <c r="N43" s="18">
        <f>SUM(Tabel1[[#This Row],[2013]:[2022]])</f>
        <v>382.78999999999996</v>
      </c>
    </row>
    <row r="44" spans="1:14">
      <c r="A44" t="s">
        <v>240</v>
      </c>
      <c r="B44" t="s">
        <v>218</v>
      </c>
      <c r="C44" t="s">
        <v>224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>SUM(Tabel1[[#This Row],[2013]:[2022]])</f>
        <v>0</v>
      </c>
    </row>
    <row r="45" spans="1:14">
      <c r="A45" t="s">
        <v>241</v>
      </c>
      <c r="B45" t="s">
        <v>220</v>
      </c>
      <c r="C45" t="s">
        <v>224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>SUM(Tabel1[[#This Row],[2013]:[2022]])</f>
        <v>0</v>
      </c>
    </row>
    <row r="46" spans="1:14">
      <c r="A46" t="s">
        <v>225</v>
      </c>
      <c r="D46" s="19">
        <f>SUBTOTAL(109,Tabel1[2013])</f>
        <v>745247.75999999989</v>
      </c>
      <c r="E46" s="19">
        <f>SUBTOTAL(109,Tabel1[2014])</f>
        <v>2061018.6400000001</v>
      </c>
      <c r="F46" s="19">
        <f>SUBTOTAL(109,Tabel1[2015])</f>
        <v>2039702.0599999998</v>
      </c>
      <c r="G46" s="19">
        <f>SUBTOTAL(109,Tabel1[2016])</f>
        <v>1381048.7200000004</v>
      </c>
      <c r="H46" s="19">
        <f>SUBTOTAL(109,Tabel1[2017])</f>
        <v>1109070.8299999998</v>
      </c>
      <c r="I46" s="19">
        <f>SUBTOTAL(109,Tabel1[2018])</f>
        <v>1461518.1200000003</v>
      </c>
      <c r="J46" s="19">
        <f>SUBTOTAL(109,Tabel1[2019])</f>
        <v>1753194.3199999998</v>
      </c>
      <c r="K46" s="19">
        <f>SUBTOTAL(109,Tabel1[2020])</f>
        <v>1452028.2399999998</v>
      </c>
      <c r="L46" s="19">
        <f>SUBTOTAL(109,Tabel1[2021])</f>
        <v>860675.13000000012</v>
      </c>
      <c r="M46" s="19">
        <f>SUBTOTAL(109,Tabel1[2022])</f>
        <v>11791.95</v>
      </c>
      <c r="N46" s="20">
        <f>SUBTOTAL(109,Tabel1[totaal])</f>
        <v>12875295.77</v>
      </c>
    </row>
  </sheetData>
  <pageMargins left="0.7" right="0.7" top="0.75" bottom="0.75" header="0.3" footer="0.3"/>
  <pageSetup paperSize="9" scale="59" fitToHeight="0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7D2RFHS3H3CS-1018149361-4618</_dlc_DocId>
    <_dlc_DocIdUrl xmlns="5e4d6940-b9ec-4ada-b4c2-7f3025c7a757">
      <Url>https://team.fb.vlaanderen.be/DOC/DFB/DFB/_layouts/15/DocIdRedir.aspx?ID=7D2RFHS3H3CS-1018149361-4618</Url>
      <Description>7D2RFHS3H3CS-1018149361-4618</Description>
    </_dlc_DocIdUrl>
  </documentManagement>
</p:properties>
</file>

<file path=customXml/itemProps1.xml><?xml version="1.0" encoding="utf-8"?>
<ds:datastoreItem xmlns:ds="http://schemas.openxmlformats.org/officeDocument/2006/customXml" ds:itemID="{BACE39E8-948C-4D70-BC8D-30DF9F428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A9A53-D9F3-461D-875F-9937DB126C7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72B9710-B291-471A-B3B4-1D91CF1A8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0D105C-3DE5-461C-96E5-19B809B4284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5e4d6940-b9ec-4ada-b4c2-7f3025c7a75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vraag 1a</vt:lpstr>
      <vt:lpstr>vraag 1b</vt:lpstr>
      <vt:lpstr>vraag 2</vt:lpstr>
      <vt:lpstr>vraag 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2024-03-18T13:44:53Z</cp:lastPrinted>
  <dcterms:created xsi:type="dcterms:W3CDTF">2024-03-11T15:02:45Z</dcterms:created>
  <dcterms:modified xsi:type="dcterms:W3CDTF">2024-03-18T13:44:56Z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ebb2cdab-4dd7-4ef0-853e-15d6da4cb7a6</vt:lpwstr>
  </property>
</Properties>
</file>