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tom_tournicourt_vlaanderen_be/Documents/Documenten/"/>
    </mc:Choice>
  </mc:AlternateContent>
  <xr:revisionPtr revIDLastSave="0" documentId="8_{ADF5F0B1-7707-49B6-B385-A09F9106124E}" xr6:coauthVersionLast="47" xr6:coauthVersionMax="47" xr10:uidLastSave="{00000000-0000-0000-0000-000000000000}"/>
  <bookViews>
    <workbookView xWindow="-110" yWindow="-110" windowWidth="19420" windowHeight="10420" activeTab="1" xr2:uid="{E120C38E-33AF-4A4F-82F9-7ECD6CED3FBF}"/>
  </bookViews>
  <sheets>
    <sheet name="Overzicht WVL" sheetId="1" r:id="rId1"/>
    <sheet name="Verdeling provinci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60" i="2" s="1"/>
  <c r="D7" i="2"/>
  <c r="B71" i="2"/>
  <c r="C70" i="2" s="1"/>
  <c r="B61" i="2"/>
  <c r="B60" i="2"/>
  <c r="B59" i="2"/>
  <c r="B58" i="2"/>
  <c r="B57" i="2"/>
  <c r="B62" i="2" s="1"/>
  <c r="B53" i="2"/>
  <c r="C50" i="2" s="1"/>
  <c r="D52" i="2"/>
  <c r="E52" i="2" s="1"/>
  <c r="D49" i="2"/>
  <c r="C49" i="2"/>
  <c r="D48" i="2"/>
  <c r="D53" i="2" s="1"/>
  <c r="B44" i="2"/>
  <c r="C42" i="2" s="1"/>
  <c r="D43" i="2"/>
  <c r="D42" i="2"/>
  <c r="E42" i="2" s="1"/>
  <c r="D41" i="2"/>
  <c r="E41" i="2" s="1"/>
  <c r="C41" i="2"/>
  <c r="D40" i="2"/>
  <c r="D39" i="2"/>
  <c r="D44" i="2" s="1"/>
  <c r="B35" i="2"/>
  <c r="C34" i="2" s="1"/>
  <c r="D34" i="2"/>
  <c r="D33" i="2"/>
  <c r="C33" i="2"/>
  <c r="D32" i="2"/>
  <c r="D31" i="2"/>
  <c r="D30" i="2"/>
  <c r="D57" i="2" s="1"/>
  <c r="B26" i="2"/>
  <c r="C23" i="2" s="1"/>
  <c r="D25" i="2"/>
  <c r="C25" i="2"/>
  <c r="D24" i="2"/>
  <c r="E24" i="2" s="1"/>
  <c r="D23" i="2"/>
  <c r="E23" i="2" s="1"/>
  <c r="D22" i="2"/>
  <c r="D21" i="2"/>
  <c r="D26" i="2" s="1"/>
  <c r="E21" i="2" s="1"/>
  <c r="C21" i="2"/>
  <c r="B17" i="2"/>
  <c r="C13" i="2" s="1"/>
  <c r="D16" i="2"/>
  <c r="E16" i="2" s="1"/>
  <c r="D15" i="2"/>
  <c r="D14" i="2"/>
  <c r="D59" i="2" s="1"/>
  <c r="D13" i="2"/>
  <c r="D12" i="2"/>
  <c r="D17" i="2" s="1"/>
  <c r="B8" i="2"/>
  <c r="C7" i="2" s="1"/>
  <c r="C5" i="2"/>
  <c r="D58" i="2"/>
  <c r="C4" i="2"/>
  <c r="D3" i="2"/>
  <c r="C3" i="2"/>
  <c r="D8" i="2" l="1"/>
  <c r="E4" i="2"/>
  <c r="E5" i="2"/>
  <c r="E3" i="2"/>
  <c r="E12" i="2"/>
  <c r="E17" i="2" s="1"/>
  <c r="E13" i="2"/>
  <c r="E22" i="2"/>
  <c r="E26" i="2" s="1"/>
  <c r="C58" i="2"/>
  <c r="E15" i="2"/>
  <c r="E34" i="2"/>
  <c r="C59" i="2"/>
  <c r="E50" i="2"/>
  <c r="E51" i="2"/>
  <c r="C60" i="2"/>
  <c r="E39" i="2"/>
  <c r="E43" i="2"/>
  <c r="C61" i="2"/>
  <c r="E25" i="2"/>
  <c r="E7" i="2"/>
  <c r="E40" i="2"/>
  <c r="E49" i="2"/>
  <c r="D35" i="2"/>
  <c r="E31" i="2" s="1"/>
  <c r="C16" i="2"/>
  <c r="C24" i="2"/>
  <c r="C32" i="2"/>
  <c r="C40" i="2"/>
  <c r="C48" i="2"/>
  <c r="C51" i="2"/>
  <c r="C43" i="2"/>
  <c r="C66" i="2"/>
  <c r="C6" i="2"/>
  <c r="C8" i="2" s="1"/>
  <c r="C14" i="2"/>
  <c r="C22" i="2"/>
  <c r="C26" i="2" s="1"/>
  <c r="C30" i="2"/>
  <c r="E48" i="2"/>
  <c r="C52" i="2"/>
  <c r="C57" i="2"/>
  <c r="C62" i="2" s="1"/>
  <c r="C67" i="2"/>
  <c r="C68" i="2"/>
  <c r="D61" i="2"/>
  <c r="D62" i="2" s="1"/>
  <c r="E6" i="2"/>
  <c r="C12" i="2"/>
  <c r="E14" i="2"/>
  <c r="E30" i="2"/>
  <c r="C69" i="2"/>
  <c r="C15" i="2"/>
  <c r="C31" i="2"/>
  <c r="C39" i="2"/>
  <c r="E8" i="2" l="1"/>
  <c r="E59" i="2"/>
  <c r="E60" i="2"/>
  <c r="E57" i="2"/>
  <c r="E58" i="2"/>
  <c r="C71" i="2"/>
  <c r="C53" i="2"/>
  <c r="E44" i="2"/>
  <c r="C17" i="2"/>
  <c r="C35" i="2"/>
  <c r="E33" i="2"/>
  <c r="E53" i="2"/>
  <c r="C44" i="2"/>
  <c r="E61" i="2"/>
  <c r="E32" i="2"/>
  <c r="E35" i="2" s="1"/>
  <c r="E62" i="2" l="1"/>
  <c r="F64" i="1" l="1"/>
</calcChain>
</file>

<file path=xl/sharedStrings.xml><?xml version="1.0" encoding="utf-8"?>
<sst xmlns="http://schemas.openxmlformats.org/spreadsheetml/2006/main" count="172" uniqueCount="49">
  <si>
    <t>Deerlijk</t>
  </si>
  <si>
    <t>Aankoop/transformatie 2021-2022</t>
  </si>
  <si>
    <t>Aankoop/transformatie 2023</t>
  </si>
  <si>
    <t>Bereikbaarheid kern 2022</t>
  </si>
  <si>
    <t>Bereikbaarheid kern 2023</t>
  </si>
  <si>
    <t>Cofinanciering premies</t>
  </si>
  <si>
    <t>Status</t>
  </si>
  <si>
    <t>Afgesloten</t>
  </si>
  <si>
    <t>Start</t>
  </si>
  <si>
    <t>Einde</t>
  </si>
  <si>
    <t>Subsidie</t>
  </si>
  <si>
    <t>Harelbeke</t>
  </si>
  <si>
    <t>Lopend</t>
  </si>
  <si>
    <t>Avelgem</t>
  </si>
  <si>
    <t>Wevelgem</t>
  </si>
  <si>
    <t>Tielt</t>
  </si>
  <si>
    <t>Torhout</t>
  </si>
  <si>
    <t>Damme</t>
  </si>
  <si>
    <t>Kortrijk</t>
  </si>
  <si>
    <t>Oostende</t>
  </si>
  <si>
    <t>Roeselare</t>
  </si>
  <si>
    <t>Diksmuide</t>
  </si>
  <si>
    <t>Opmaak planconcepten</t>
  </si>
  <si>
    <t>Izegem</t>
  </si>
  <si>
    <t>Brugge</t>
  </si>
  <si>
    <t>Oostkamp</t>
  </si>
  <si>
    <t>Waregem</t>
  </si>
  <si>
    <t>Veurne</t>
  </si>
  <si>
    <t>Nieuwpoort</t>
  </si>
  <si>
    <t>Totaal toegekende subsidies</t>
  </si>
  <si>
    <t>Aankoop en transformatie leegstaande bedrijfsruimten 2021-2022</t>
  </si>
  <si>
    <t>Provincie</t>
  </si>
  <si>
    <t>Aantal goedgekeurde projecten</t>
  </si>
  <si>
    <t>Aandeel in totaal</t>
  </si>
  <si>
    <t>Toegekende subsidie</t>
  </si>
  <si>
    <t>Antwerpen</t>
  </si>
  <si>
    <t>Limburg</t>
  </si>
  <si>
    <t>Oost-Vlaanderen</t>
  </si>
  <si>
    <t>Vlaams-Brabant</t>
  </si>
  <si>
    <t>West-Vlaanderen</t>
  </si>
  <si>
    <t>Totaal</t>
  </si>
  <si>
    <t>Aankoop en transformatie leegstaande bedrijfsruimten 2023</t>
  </si>
  <si>
    <t>Duurzame bereikbaarheid kernen 2022</t>
  </si>
  <si>
    <t>Duurzame bereikbaarheid kernen 2023</t>
  </si>
  <si>
    <t>Cofinanciering gemeentelijke premiestelsels</t>
  </si>
  <si>
    <t>Opmaak stedenbouwkundige verordeningen en RUP's</t>
  </si>
  <si>
    <t>Totaal alle oproepen kernversterking</t>
  </si>
  <si>
    <t>De Profploeg</t>
  </si>
  <si>
    <t>Aantal goedgekeurde trajecten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</si>
</sst>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3" fillId="2" borderId="2" xfId="0" applyFont="1" applyFill="1" applyBorder="1"/>
    <xf numFmtId="0" fontId="0" fillId="0" borderId="2" xfId="0" applyBorder="1"/>
    <xf numFmtId="0" fontId="3" fillId="3" borderId="2" xfId="0" applyFont="1" applyFill="1" applyBorder="1"/>
    <xf numFmtId="0" fontId="3" fillId="0" borderId="0" xfId="0" applyFont="1"/>
    <xf numFmtId="9" fontId="0" fillId="0" borderId="2" xfId="0" applyNumberFormat="1" applyBorder="1"/>
    <xf numFmtId="9" fontId="3" fillId="3" borderId="2" xfId="0" applyNumberFormat="1" applyFont="1" applyFill="1" applyBorder="1"/>
    <xf numFmtId="9" fontId="3" fillId="0" borderId="0" xfId="0" applyNumberFormat="1" applyFont="1"/>
    <xf numFmtId="164" fontId="0" fillId="0" borderId="2" xfId="0" applyNumberFormat="1" applyBorder="1"/>
    <xf numFmtId="164" fontId="3" fillId="3" borderId="2" xfId="0" applyNumberFormat="1" applyFont="1" applyFill="1" applyBorder="1"/>
    <xf numFmtId="164" fontId="3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sites/VLAIO-SP-SubVN/Oproep/Oproepen%20kernversterking%202021-2023/Overzichtstabel%20oproepen%20bedrijvige%20k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VAK en VEK"/>
      <sheetName val="Overzicht oproepen"/>
      <sheetName val="LBR 2021-2022"/>
      <sheetName val="LBR 2023"/>
      <sheetName val="KERN 2022"/>
      <sheetName val="KERN 2023"/>
      <sheetName val="PREM"/>
      <sheetName val="PLAN"/>
      <sheetName val="overheidsopdrachten"/>
      <sheetName val="Provinciale verdeling"/>
    </sheetNames>
    <sheetDataSet>
      <sheetData sheetId="0"/>
      <sheetData sheetId="1"/>
      <sheetData sheetId="2">
        <row r="3">
          <cell r="K3">
            <v>232331</v>
          </cell>
        </row>
        <row r="4">
          <cell r="K4">
            <v>102000</v>
          </cell>
        </row>
        <row r="5">
          <cell r="K5">
            <v>199500</v>
          </cell>
        </row>
        <row r="6">
          <cell r="K6">
            <v>397520</v>
          </cell>
        </row>
        <row r="7">
          <cell r="K7">
            <v>296355</v>
          </cell>
        </row>
        <row r="8">
          <cell r="K8">
            <v>500000</v>
          </cell>
        </row>
        <row r="9">
          <cell r="K9">
            <v>435000</v>
          </cell>
        </row>
        <row r="11">
          <cell r="K11">
            <v>180000</v>
          </cell>
        </row>
        <row r="12">
          <cell r="K12">
            <v>270000</v>
          </cell>
        </row>
        <row r="16">
          <cell r="K16">
            <v>145807.19999999998</v>
          </cell>
        </row>
        <row r="17">
          <cell r="K17">
            <v>114150</v>
          </cell>
        </row>
        <row r="18">
          <cell r="K18">
            <v>168577.5</v>
          </cell>
        </row>
        <row r="19">
          <cell r="K19">
            <v>270000</v>
          </cell>
        </row>
        <row r="20">
          <cell r="K20">
            <v>75000</v>
          </cell>
        </row>
        <row r="21">
          <cell r="K21">
            <v>152606</v>
          </cell>
        </row>
        <row r="23">
          <cell r="K23">
            <v>230000</v>
          </cell>
        </row>
        <row r="24">
          <cell r="K24">
            <v>210557</v>
          </cell>
        </row>
        <row r="25">
          <cell r="K25">
            <v>241057.19999999998</v>
          </cell>
        </row>
        <row r="26">
          <cell r="K26">
            <v>225900</v>
          </cell>
        </row>
        <row r="27">
          <cell r="K27">
            <v>119400</v>
          </cell>
        </row>
        <row r="28">
          <cell r="K28">
            <v>262500</v>
          </cell>
        </row>
        <row r="29">
          <cell r="K29">
            <v>382367.97</v>
          </cell>
        </row>
        <row r="30">
          <cell r="K30">
            <v>398664.978</v>
          </cell>
        </row>
        <row r="31">
          <cell r="K31">
            <v>101645</v>
          </cell>
        </row>
        <row r="32">
          <cell r="K32">
            <v>286824</v>
          </cell>
        </row>
        <row r="33">
          <cell r="K33">
            <v>9372.75</v>
          </cell>
        </row>
        <row r="34">
          <cell r="K34">
            <v>84225.524999999994</v>
          </cell>
        </row>
        <row r="35">
          <cell r="K35">
            <v>499999.99</v>
          </cell>
        </row>
      </sheetData>
      <sheetData sheetId="3">
        <row r="5">
          <cell r="K5">
            <v>262867.5</v>
          </cell>
        </row>
        <row r="6">
          <cell r="K6">
            <v>38531.1</v>
          </cell>
        </row>
        <row r="7">
          <cell r="K7">
            <v>297876.69</v>
          </cell>
        </row>
        <row r="10">
          <cell r="K10">
            <v>88290</v>
          </cell>
        </row>
        <row r="11">
          <cell r="K11">
            <v>315000</v>
          </cell>
        </row>
        <row r="13">
          <cell r="K13">
            <v>16905</v>
          </cell>
        </row>
        <row r="14">
          <cell r="K14">
            <v>255000</v>
          </cell>
        </row>
        <row r="15">
          <cell r="K15">
            <v>431826.6</v>
          </cell>
        </row>
        <row r="17">
          <cell r="K17">
            <v>9918</v>
          </cell>
        </row>
        <row r="19">
          <cell r="K19">
            <v>500000</v>
          </cell>
        </row>
        <row r="20">
          <cell r="K20">
            <v>453549.897</v>
          </cell>
        </row>
        <row r="21">
          <cell r="K21">
            <v>264000</v>
          </cell>
        </row>
        <row r="22">
          <cell r="K22">
            <v>291852</v>
          </cell>
        </row>
        <row r="23">
          <cell r="K23">
            <v>249900</v>
          </cell>
        </row>
        <row r="24">
          <cell r="K24">
            <v>195000</v>
          </cell>
        </row>
        <row r="26">
          <cell r="K26">
            <v>500000</v>
          </cell>
        </row>
        <row r="27">
          <cell r="K27">
            <v>500000</v>
          </cell>
        </row>
        <row r="28">
          <cell r="K28">
            <v>500000</v>
          </cell>
        </row>
        <row r="29">
          <cell r="K29">
            <v>500000</v>
          </cell>
        </row>
      </sheetData>
      <sheetData sheetId="4">
        <row r="3">
          <cell r="K3">
            <v>388802.75</v>
          </cell>
        </row>
        <row r="4">
          <cell r="K4">
            <v>500000</v>
          </cell>
        </row>
        <row r="5">
          <cell r="K5">
            <v>183493.21899999998</v>
          </cell>
        </row>
        <row r="6">
          <cell r="K6">
            <v>425136.25</v>
          </cell>
        </row>
        <row r="7">
          <cell r="K7">
            <v>500000</v>
          </cell>
        </row>
        <row r="8">
          <cell r="K8">
            <v>500000</v>
          </cell>
        </row>
        <row r="9">
          <cell r="K9">
            <v>500000</v>
          </cell>
        </row>
        <row r="10">
          <cell r="K10">
            <v>500000</v>
          </cell>
        </row>
        <row r="11">
          <cell r="K11">
            <v>452878.69999999995</v>
          </cell>
        </row>
        <row r="12">
          <cell r="K12">
            <v>500000</v>
          </cell>
        </row>
        <row r="13">
          <cell r="K13">
            <v>296875.59999999998</v>
          </cell>
        </row>
        <row r="15">
          <cell r="K15">
            <v>500000</v>
          </cell>
        </row>
        <row r="16">
          <cell r="K16">
            <v>500000</v>
          </cell>
        </row>
        <row r="17">
          <cell r="K17">
            <v>500000</v>
          </cell>
        </row>
        <row r="18">
          <cell r="K18">
            <v>499999.99699999997</v>
          </cell>
        </row>
        <row r="19">
          <cell r="K19">
            <v>487117.6470588235</v>
          </cell>
        </row>
        <row r="20">
          <cell r="K20">
            <v>203124</v>
          </cell>
        </row>
        <row r="21">
          <cell r="K21">
            <v>472691.99999999994</v>
          </cell>
        </row>
        <row r="22">
          <cell r="K22">
            <v>500000</v>
          </cell>
        </row>
        <row r="23">
          <cell r="K23">
            <v>333750</v>
          </cell>
        </row>
        <row r="24">
          <cell r="K24">
            <v>500000</v>
          </cell>
        </row>
        <row r="25">
          <cell r="K25">
            <v>54530</v>
          </cell>
        </row>
        <row r="26">
          <cell r="K26">
            <v>63387.799999999996</v>
          </cell>
        </row>
        <row r="27">
          <cell r="K27">
            <v>500000</v>
          </cell>
        </row>
        <row r="28">
          <cell r="K28">
            <v>500000</v>
          </cell>
        </row>
        <row r="29">
          <cell r="K29">
            <v>500000</v>
          </cell>
        </row>
        <row r="30">
          <cell r="K30">
            <v>500000</v>
          </cell>
        </row>
        <row r="31">
          <cell r="K31">
            <v>248883.166</v>
          </cell>
        </row>
        <row r="32">
          <cell r="K32">
            <v>500000</v>
          </cell>
        </row>
        <row r="33">
          <cell r="K33">
            <v>500000</v>
          </cell>
        </row>
        <row r="34">
          <cell r="K34">
            <v>240923.5294117647</v>
          </cell>
        </row>
        <row r="35">
          <cell r="K35">
            <v>57749.999999999993</v>
          </cell>
        </row>
        <row r="36">
          <cell r="K36">
            <v>231404.59999999998</v>
          </cell>
        </row>
      </sheetData>
      <sheetData sheetId="5">
        <row r="5">
          <cell r="K5">
            <v>500000</v>
          </cell>
        </row>
        <row r="6">
          <cell r="K6">
            <v>499009.99999999994</v>
          </cell>
        </row>
        <row r="8">
          <cell r="K8">
            <v>500000</v>
          </cell>
        </row>
        <row r="9">
          <cell r="K9">
            <v>500000</v>
          </cell>
        </row>
        <row r="11">
          <cell r="K11">
            <v>397180</v>
          </cell>
        </row>
        <row r="13">
          <cell r="K13">
            <v>410400</v>
          </cell>
        </row>
        <row r="16">
          <cell r="K16">
            <v>500000</v>
          </cell>
        </row>
        <row r="18">
          <cell r="K18">
            <v>483687.49999999994</v>
          </cell>
        </row>
        <row r="21">
          <cell r="K21">
            <v>500000</v>
          </cell>
        </row>
        <row r="23">
          <cell r="K23">
            <v>500000</v>
          </cell>
        </row>
        <row r="26">
          <cell r="K26">
            <v>58099.999999999993</v>
          </cell>
        </row>
        <row r="27">
          <cell r="K27">
            <v>31499.999999999996</v>
          </cell>
        </row>
        <row r="29">
          <cell r="K29">
            <v>417995.75</v>
          </cell>
        </row>
        <row r="30">
          <cell r="K30">
            <v>500000</v>
          </cell>
        </row>
        <row r="36">
          <cell r="K36">
            <v>500000</v>
          </cell>
        </row>
        <row r="39">
          <cell r="K39">
            <v>500000</v>
          </cell>
        </row>
      </sheetData>
      <sheetData sheetId="6">
        <row r="3">
          <cell r="F3">
            <v>48000</v>
          </cell>
        </row>
        <row r="5">
          <cell r="F5">
            <v>100000</v>
          </cell>
        </row>
        <row r="6">
          <cell r="F6">
            <v>90000</v>
          </cell>
        </row>
        <row r="7">
          <cell r="F7">
            <v>79250</v>
          </cell>
        </row>
        <row r="8">
          <cell r="F8">
            <v>100000</v>
          </cell>
        </row>
        <row r="9">
          <cell r="F9">
            <v>150000</v>
          </cell>
        </row>
        <row r="10">
          <cell r="F10">
            <v>100000</v>
          </cell>
        </row>
        <row r="11">
          <cell r="F11">
            <v>120000</v>
          </cell>
        </row>
        <row r="12">
          <cell r="F12">
            <v>150000</v>
          </cell>
        </row>
        <row r="13">
          <cell r="F13">
            <v>100000</v>
          </cell>
        </row>
        <row r="14">
          <cell r="F14">
            <v>100000</v>
          </cell>
        </row>
        <row r="15">
          <cell r="F15">
            <v>65000</v>
          </cell>
        </row>
        <row r="16">
          <cell r="F16">
            <v>30000</v>
          </cell>
        </row>
        <row r="17">
          <cell r="F17">
            <v>87500</v>
          </cell>
        </row>
        <row r="18">
          <cell r="F18">
            <v>111800</v>
          </cell>
        </row>
        <row r="19">
          <cell r="F19">
            <v>90000</v>
          </cell>
        </row>
        <row r="20">
          <cell r="F20">
            <v>100000</v>
          </cell>
        </row>
        <row r="21">
          <cell r="F21">
            <v>100000</v>
          </cell>
        </row>
        <row r="22">
          <cell r="F22">
            <v>150000</v>
          </cell>
        </row>
        <row r="23">
          <cell r="F23">
            <v>80000</v>
          </cell>
        </row>
        <row r="24">
          <cell r="F24">
            <v>100000</v>
          </cell>
        </row>
        <row r="25">
          <cell r="F25">
            <v>100000</v>
          </cell>
        </row>
        <row r="26">
          <cell r="F26">
            <v>47500</v>
          </cell>
        </row>
        <row r="27">
          <cell r="F27">
            <v>100000</v>
          </cell>
        </row>
        <row r="29">
          <cell r="F29">
            <v>100000</v>
          </cell>
        </row>
        <row r="30">
          <cell r="F30">
            <v>91250</v>
          </cell>
        </row>
        <row r="31">
          <cell r="F31">
            <v>100000</v>
          </cell>
        </row>
      </sheetData>
      <sheetData sheetId="7">
        <row r="3">
          <cell r="G3">
            <v>24793.39</v>
          </cell>
        </row>
        <row r="4">
          <cell r="G4">
            <v>12000</v>
          </cell>
        </row>
        <row r="5">
          <cell r="G5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35F7-6469-4C5B-9DDF-A069E3848712}">
  <dimension ref="A1:I64"/>
  <sheetViews>
    <sheetView workbookViewId="0">
      <selection activeCell="J52" sqref="J52"/>
    </sheetView>
  </sheetViews>
  <sheetFormatPr defaultRowHeight="14.5" x14ac:dyDescent="0.35"/>
  <cols>
    <col min="1" max="1" width="2.81640625" bestFit="1" customWidth="1"/>
    <col min="2" max="2" width="31.7265625" bestFit="1" customWidth="1"/>
    <col min="3" max="3" width="10.7265625" bestFit="1" customWidth="1"/>
    <col min="4" max="5" width="10.7265625" style="1" bestFit="1" customWidth="1"/>
    <col min="6" max="6" width="11.08984375" style="2" bestFit="1" customWidth="1"/>
  </cols>
  <sheetData>
    <row r="1" spans="1:9" x14ac:dyDescent="0.35">
      <c r="C1" t="s">
        <v>6</v>
      </c>
      <c r="D1" s="1" t="s">
        <v>8</v>
      </c>
      <c r="E1" s="1" t="s">
        <v>9</v>
      </c>
      <c r="F1" s="2" t="s">
        <v>10</v>
      </c>
    </row>
    <row r="2" spans="1:9" ht="15.5" x14ac:dyDescent="0.35">
      <c r="A2">
        <v>1</v>
      </c>
      <c r="B2" s="4" t="s">
        <v>13</v>
      </c>
    </row>
    <row r="3" spans="1:9" x14ac:dyDescent="0.35">
      <c r="B3" t="s">
        <v>1</v>
      </c>
      <c r="C3" t="s">
        <v>7</v>
      </c>
      <c r="D3" s="1">
        <v>44768</v>
      </c>
      <c r="E3" s="1">
        <v>44833</v>
      </c>
      <c r="F3" s="2">
        <v>114150</v>
      </c>
    </row>
    <row r="4" spans="1:9" x14ac:dyDescent="0.35">
      <c r="B4" t="s">
        <v>2</v>
      </c>
      <c r="C4" t="s">
        <v>12</v>
      </c>
      <c r="D4" s="1">
        <v>45068</v>
      </c>
      <c r="E4" s="1">
        <v>46163</v>
      </c>
      <c r="F4" s="2">
        <v>38531.1</v>
      </c>
    </row>
    <row r="5" spans="1:9" ht="15.5" x14ac:dyDescent="0.35">
      <c r="B5" t="s">
        <v>5</v>
      </c>
      <c r="C5" t="s">
        <v>12</v>
      </c>
      <c r="D5" s="1">
        <v>44805</v>
      </c>
      <c r="E5" s="1">
        <v>46265</v>
      </c>
      <c r="F5" s="2">
        <v>79250</v>
      </c>
      <c r="I5" s="3"/>
    </row>
    <row r="6" spans="1:9" ht="15.5" x14ac:dyDescent="0.35">
      <c r="I6" s="3"/>
    </row>
    <row r="7" spans="1:9" ht="15.5" x14ac:dyDescent="0.35">
      <c r="A7">
        <v>2</v>
      </c>
      <c r="B7" s="4" t="s">
        <v>24</v>
      </c>
    </row>
    <row r="8" spans="1:9" x14ac:dyDescent="0.35">
      <c r="B8" t="s">
        <v>3</v>
      </c>
      <c r="C8" t="s">
        <v>12</v>
      </c>
      <c r="D8" s="1">
        <v>44882</v>
      </c>
      <c r="E8" s="1">
        <v>46326</v>
      </c>
      <c r="F8" s="2">
        <v>487117.6470588235</v>
      </c>
    </row>
    <row r="9" spans="1:9" x14ac:dyDescent="0.35">
      <c r="B9" t="s">
        <v>5</v>
      </c>
      <c r="C9" t="s">
        <v>12</v>
      </c>
      <c r="D9" s="1">
        <v>44866</v>
      </c>
      <c r="E9" s="1">
        <v>46326</v>
      </c>
      <c r="F9" s="2">
        <v>120000</v>
      </c>
    </row>
    <row r="11" spans="1:9" ht="15.5" x14ac:dyDescent="0.35">
      <c r="A11">
        <v>3</v>
      </c>
      <c r="B11" s="4" t="s">
        <v>17</v>
      </c>
    </row>
    <row r="12" spans="1:9" x14ac:dyDescent="0.35">
      <c r="B12" t="s">
        <v>2</v>
      </c>
      <c r="C12" t="s">
        <v>12</v>
      </c>
      <c r="D12" s="1">
        <v>45236</v>
      </c>
      <c r="E12" s="1">
        <v>46331</v>
      </c>
      <c r="F12" s="2">
        <v>195000</v>
      </c>
    </row>
    <row r="14" spans="1:9" ht="15.5" x14ac:dyDescent="0.35">
      <c r="A14">
        <v>4</v>
      </c>
      <c r="B14" s="4" t="s">
        <v>0</v>
      </c>
    </row>
    <row r="15" spans="1:9" x14ac:dyDescent="0.35">
      <c r="B15" t="s">
        <v>1</v>
      </c>
      <c r="C15" t="s">
        <v>7</v>
      </c>
      <c r="D15" s="1">
        <v>44629</v>
      </c>
      <c r="E15" s="1">
        <v>44851</v>
      </c>
      <c r="F15" s="2">
        <v>180000</v>
      </c>
    </row>
    <row r="17" spans="1:6" ht="15.5" x14ac:dyDescent="0.35">
      <c r="A17">
        <v>5</v>
      </c>
      <c r="B17" s="4" t="s">
        <v>21</v>
      </c>
    </row>
    <row r="18" spans="1:6" x14ac:dyDescent="0.35">
      <c r="B18" t="s">
        <v>4</v>
      </c>
      <c r="C18" t="s">
        <v>12</v>
      </c>
      <c r="D18" s="1">
        <v>45270</v>
      </c>
      <c r="E18" s="1">
        <v>46365</v>
      </c>
      <c r="F18" s="2">
        <v>500000</v>
      </c>
    </row>
    <row r="19" spans="1:6" x14ac:dyDescent="0.35">
      <c r="B19" t="s">
        <v>22</v>
      </c>
      <c r="C19" t="s">
        <v>12</v>
      </c>
      <c r="D19" s="1">
        <v>44915</v>
      </c>
      <c r="E19" s="1">
        <v>46265</v>
      </c>
      <c r="F19" s="2">
        <v>12000</v>
      </c>
    </row>
    <row r="21" spans="1:6" ht="15.5" x14ac:dyDescent="0.35">
      <c r="A21">
        <v>6</v>
      </c>
      <c r="B21" s="4" t="s">
        <v>11</v>
      </c>
    </row>
    <row r="22" spans="1:6" x14ac:dyDescent="0.35">
      <c r="B22" t="s">
        <v>1</v>
      </c>
      <c r="C22" t="s">
        <v>7</v>
      </c>
      <c r="D22" s="1">
        <v>44459</v>
      </c>
      <c r="E22" s="1">
        <v>45196</v>
      </c>
      <c r="F22" s="2">
        <v>199500</v>
      </c>
    </row>
    <row r="23" spans="1:6" x14ac:dyDescent="0.35">
      <c r="B23" t="s">
        <v>2</v>
      </c>
      <c r="C23" t="s">
        <v>12</v>
      </c>
      <c r="D23" s="1">
        <v>45236</v>
      </c>
      <c r="E23" s="1">
        <v>46331</v>
      </c>
      <c r="F23" s="2">
        <v>264000</v>
      </c>
    </row>
    <row r="25" spans="1:6" ht="15.5" x14ac:dyDescent="0.35">
      <c r="A25">
        <v>7</v>
      </c>
      <c r="B25" s="4" t="s">
        <v>23</v>
      </c>
    </row>
    <row r="26" spans="1:6" x14ac:dyDescent="0.35">
      <c r="B26" t="s">
        <v>3</v>
      </c>
      <c r="C26" t="s">
        <v>12</v>
      </c>
      <c r="D26" s="1">
        <v>44882</v>
      </c>
      <c r="E26" s="1">
        <v>46326</v>
      </c>
      <c r="F26" s="2">
        <v>500000</v>
      </c>
    </row>
    <row r="27" spans="1:6" x14ac:dyDescent="0.35">
      <c r="B27" t="s">
        <v>5</v>
      </c>
      <c r="C27" t="s">
        <v>12</v>
      </c>
      <c r="D27" s="1">
        <v>44866</v>
      </c>
      <c r="E27" s="1">
        <v>46326</v>
      </c>
      <c r="F27" s="2">
        <v>100000</v>
      </c>
    </row>
    <row r="29" spans="1:6" ht="15.5" x14ac:dyDescent="0.35">
      <c r="A29">
        <v>8</v>
      </c>
      <c r="B29" s="4" t="s">
        <v>18</v>
      </c>
    </row>
    <row r="30" spans="1:6" x14ac:dyDescent="0.35">
      <c r="B30" t="s">
        <v>2</v>
      </c>
      <c r="C30" t="s">
        <v>12</v>
      </c>
      <c r="D30" s="1">
        <v>45236</v>
      </c>
      <c r="E30" s="1">
        <v>46331</v>
      </c>
      <c r="F30" s="2">
        <v>500000</v>
      </c>
    </row>
    <row r="32" spans="1:6" ht="15.5" x14ac:dyDescent="0.35">
      <c r="A32">
        <v>9</v>
      </c>
      <c r="B32" s="4" t="s">
        <v>28</v>
      </c>
    </row>
    <row r="33" spans="1:6" x14ac:dyDescent="0.35">
      <c r="B33" t="s">
        <v>5</v>
      </c>
      <c r="C33" t="s">
        <v>12</v>
      </c>
      <c r="D33" s="1">
        <v>44866</v>
      </c>
      <c r="E33" s="1">
        <v>46326</v>
      </c>
      <c r="F33" s="2">
        <v>65000</v>
      </c>
    </row>
    <row r="35" spans="1:6" ht="15.5" x14ac:dyDescent="0.35">
      <c r="A35">
        <v>10</v>
      </c>
      <c r="B35" s="4" t="s">
        <v>19</v>
      </c>
    </row>
    <row r="36" spans="1:6" x14ac:dyDescent="0.35">
      <c r="B36" t="s">
        <v>3</v>
      </c>
      <c r="C36" t="s">
        <v>12</v>
      </c>
      <c r="D36" s="1">
        <v>44825</v>
      </c>
      <c r="E36" s="1">
        <v>46285</v>
      </c>
      <c r="F36" s="2">
        <v>500000</v>
      </c>
    </row>
    <row r="38" spans="1:6" ht="15.5" x14ac:dyDescent="0.35">
      <c r="A38">
        <v>11</v>
      </c>
      <c r="B38" s="4" t="s">
        <v>25</v>
      </c>
    </row>
    <row r="39" spans="1:6" x14ac:dyDescent="0.35">
      <c r="B39" t="s">
        <v>3</v>
      </c>
      <c r="C39" t="s">
        <v>12</v>
      </c>
      <c r="D39" s="1">
        <v>44882</v>
      </c>
      <c r="E39" s="1">
        <v>46326</v>
      </c>
      <c r="F39" s="2">
        <v>500000</v>
      </c>
    </row>
    <row r="41" spans="1:6" ht="15.5" x14ac:dyDescent="0.35">
      <c r="A41">
        <v>12</v>
      </c>
      <c r="B41" s="4" t="s">
        <v>20</v>
      </c>
    </row>
    <row r="42" spans="1:6" x14ac:dyDescent="0.35">
      <c r="B42" t="s">
        <v>3</v>
      </c>
      <c r="C42" t="s">
        <v>12</v>
      </c>
      <c r="D42" s="1">
        <v>44825</v>
      </c>
      <c r="E42" s="1">
        <v>46285</v>
      </c>
      <c r="F42" s="2">
        <v>452878.69999999995</v>
      </c>
    </row>
    <row r="43" spans="1:6" x14ac:dyDescent="0.35">
      <c r="B43" t="s">
        <v>4</v>
      </c>
      <c r="C43" t="s">
        <v>12</v>
      </c>
      <c r="D43" s="1">
        <v>45270</v>
      </c>
      <c r="E43" s="1">
        <v>46365</v>
      </c>
      <c r="F43" s="2">
        <v>500000</v>
      </c>
    </row>
    <row r="45" spans="1:6" ht="15.5" x14ac:dyDescent="0.35">
      <c r="A45">
        <v>13</v>
      </c>
      <c r="B45" s="4" t="s">
        <v>15</v>
      </c>
    </row>
    <row r="46" spans="1:6" x14ac:dyDescent="0.35">
      <c r="B46" t="s">
        <v>2</v>
      </c>
      <c r="C46" t="s">
        <v>12</v>
      </c>
      <c r="D46" s="1">
        <v>45068</v>
      </c>
      <c r="E46" s="1">
        <v>46163</v>
      </c>
      <c r="F46" s="2">
        <v>88290</v>
      </c>
    </row>
    <row r="48" spans="1:6" ht="15.5" x14ac:dyDescent="0.35">
      <c r="A48">
        <v>14</v>
      </c>
      <c r="B48" s="4" t="s">
        <v>16</v>
      </c>
    </row>
    <row r="49" spans="1:6" x14ac:dyDescent="0.35">
      <c r="B49" t="s">
        <v>1</v>
      </c>
      <c r="C49" t="s">
        <v>12</v>
      </c>
      <c r="D49" s="1">
        <v>44916</v>
      </c>
      <c r="E49" s="1">
        <v>45646</v>
      </c>
      <c r="F49" s="2">
        <v>225900</v>
      </c>
    </row>
    <row r="51" spans="1:6" ht="15.5" x14ac:dyDescent="0.35">
      <c r="A51">
        <v>15</v>
      </c>
      <c r="B51" s="4" t="s">
        <v>27</v>
      </c>
    </row>
    <row r="52" spans="1:6" x14ac:dyDescent="0.35">
      <c r="B52" t="s">
        <v>4</v>
      </c>
      <c r="C52" t="s">
        <v>12</v>
      </c>
      <c r="D52" s="1">
        <v>45270</v>
      </c>
      <c r="E52" s="1">
        <v>46365</v>
      </c>
      <c r="F52" s="2">
        <v>417995.75</v>
      </c>
    </row>
    <row r="54" spans="1:6" ht="15.5" x14ac:dyDescent="0.35">
      <c r="A54">
        <v>16</v>
      </c>
      <c r="B54" s="4" t="s">
        <v>26</v>
      </c>
    </row>
    <row r="55" spans="1:6" x14ac:dyDescent="0.35">
      <c r="B55" t="s">
        <v>3</v>
      </c>
      <c r="C55" t="s">
        <v>12</v>
      </c>
      <c r="D55" s="1">
        <v>44882</v>
      </c>
      <c r="E55" s="1">
        <v>46326</v>
      </c>
      <c r="F55" s="2">
        <v>500000</v>
      </c>
    </row>
    <row r="56" spans="1:6" x14ac:dyDescent="0.35">
      <c r="B56" t="s">
        <v>5</v>
      </c>
      <c r="C56" t="s">
        <v>12</v>
      </c>
      <c r="D56" s="1">
        <v>44866</v>
      </c>
      <c r="E56" s="1">
        <v>46326</v>
      </c>
      <c r="F56" s="2">
        <v>100000</v>
      </c>
    </row>
    <row r="58" spans="1:6" ht="15.5" x14ac:dyDescent="0.35">
      <c r="A58">
        <v>17</v>
      </c>
      <c r="B58" s="4" t="s">
        <v>14</v>
      </c>
    </row>
    <row r="59" spans="1:6" x14ac:dyDescent="0.35">
      <c r="B59" t="s">
        <v>1</v>
      </c>
      <c r="C59" t="s">
        <v>7</v>
      </c>
      <c r="D59" s="1">
        <v>44846</v>
      </c>
      <c r="E59" s="1">
        <v>45259</v>
      </c>
      <c r="F59" s="2">
        <v>145807</v>
      </c>
    </row>
    <row r="60" spans="1:6" x14ac:dyDescent="0.35">
      <c r="B60" t="s">
        <v>2</v>
      </c>
      <c r="C60" t="s">
        <v>12</v>
      </c>
      <c r="D60" s="1">
        <v>45068</v>
      </c>
      <c r="E60" s="1">
        <v>46163</v>
      </c>
      <c r="F60" s="2">
        <v>315000</v>
      </c>
    </row>
    <row r="61" spans="1:6" x14ac:dyDescent="0.35">
      <c r="B61" t="s">
        <v>4</v>
      </c>
      <c r="C61" t="s">
        <v>12</v>
      </c>
      <c r="D61" s="1">
        <v>45270</v>
      </c>
      <c r="E61" s="1">
        <v>46365</v>
      </c>
      <c r="F61" s="2">
        <v>500000</v>
      </c>
    </row>
    <row r="62" spans="1:6" x14ac:dyDescent="0.35">
      <c r="B62" t="s">
        <v>5</v>
      </c>
      <c r="C62" t="s">
        <v>12</v>
      </c>
      <c r="D62" s="1">
        <v>44866</v>
      </c>
      <c r="E62" s="1">
        <v>46326</v>
      </c>
      <c r="F62" s="2">
        <v>100000</v>
      </c>
    </row>
    <row r="64" spans="1:6" ht="15.5" x14ac:dyDescent="0.35">
      <c r="B64" s="4" t="s">
        <v>29</v>
      </c>
      <c r="C64" s="4"/>
      <c r="D64" s="5"/>
      <c r="E64" s="5"/>
      <c r="F64" s="6">
        <f>SUM(F3:F62)</f>
        <v>7700420.1970588239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CE37-D323-4536-9B36-36C0591052C1}">
  <dimension ref="A1:E71"/>
  <sheetViews>
    <sheetView tabSelected="1" topLeftCell="A52" workbookViewId="0">
      <selection activeCell="H5" sqref="H5"/>
    </sheetView>
  </sheetViews>
  <sheetFormatPr defaultRowHeight="14.5" x14ac:dyDescent="0.35"/>
  <cols>
    <col min="1" max="1" width="15.36328125" bestFit="1" customWidth="1"/>
    <col min="2" max="2" width="27.54296875" bestFit="1" customWidth="1"/>
    <col min="3" max="3" width="15.1796875" bestFit="1" customWidth="1"/>
    <col min="4" max="4" width="18.453125" bestFit="1" customWidth="1"/>
    <col min="5" max="5" width="15.1796875" bestFit="1" customWidth="1"/>
  </cols>
  <sheetData>
    <row r="1" spans="1:5" x14ac:dyDescent="0.35">
      <c r="A1" s="18" t="s">
        <v>30</v>
      </c>
      <c r="B1" s="19"/>
      <c r="C1" s="19"/>
      <c r="D1" s="19"/>
      <c r="E1" s="20"/>
    </row>
    <row r="2" spans="1:5" x14ac:dyDescent="0.35">
      <c r="A2" s="7" t="s">
        <v>31</v>
      </c>
      <c r="B2" s="7" t="s">
        <v>32</v>
      </c>
      <c r="C2" s="7" t="s">
        <v>33</v>
      </c>
      <c r="D2" s="7" t="s">
        <v>34</v>
      </c>
      <c r="E2" s="7" t="s">
        <v>33</v>
      </c>
    </row>
    <row r="3" spans="1:5" x14ac:dyDescent="0.35">
      <c r="A3" s="8" t="s">
        <v>35</v>
      </c>
      <c r="B3" s="8">
        <v>6</v>
      </c>
      <c r="C3" s="11">
        <f>B3/B8</f>
        <v>0.21428571428571427</v>
      </c>
      <c r="D3" s="14">
        <f>'[1]LBR 2021-2022'!K4+'[1]LBR 2021-2022'!K7+'[1]LBR 2021-2022'!K8+'[1]LBR 2021-2022'!K31+'[1]LBR 2021-2022'!K32+'[1]LBR 2021-2022'!K35</f>
        <v>1786823.99</v>
      </c>
      <c r="E3" s="11">
        <f>D3/D8</f>
        <v>0.27108573773569855</v>
      </c>
    </row>
    <row r="4" spans="1:5" x14ac:dyDescent="0.35">
      <c r="A4" s="8" t="s">
        <v>36</v>
      </c>
      <c r="B4" s="8">
        <v>6</v>
      </c>
      <c r="C4" s="11">
        <f>B4/B8</f>
        <v>0.21428571428571427</v>
      </c>
      <c r="D4" s="14">
        <f>'[1]LBR 2021-2022'!K3+'[1]LBR 2021-2022'!K18+'[1]LBR 2021-2022'!K21+'[1]LBR 2021-2022'!K25+'[1]LBR 2021-2022'!K33+'[1]LBR 2021-2022'!K34</f>
        <v>888169.97499999998</v>
      </c>
      <c r="E4" s="11">
        <f>D4/D8</f>
        <v>0.134747582445192</v>
      </c>
    </row>
    <row r="5" spans="1:5" x14ac:dyDescent="0.35">
      <c r="A5" s="8" t="s">
        <v>37</v>
      </c>
      <c r="B5" s="8">
        <v>6</v>
      </c>
      <c r="C5" s="11">
        <f>B5/B8</f>
        <v>0.21428571428571427</v>
      </c>
      <c r="D5" s="14">
        <f>'[1]LBR 2021-2022'!K12+'[1]LBR 2021-2022'!K20+'[1]LBR 2021-2022'!K23+'[1]LBR 2021-2022'!K24+'[1]LBR 2021-2022'!K27+'[1]LBR 2021-2022'!K30</f>
        <v>1303621.9780000001</v>
      </c>
      <c r="E5" s="11">
        <f>D5/D8</f>
        <v>0.19777735670238042</v>
      </c>
    </row>
    <row r="6" spans="1:5" x14ac:dyDescent="0.35">
      <c r="A6" s="8" t="s">
        <v>38</v>
      </c>
      <c r="B6" s="8">
        <v>5</v>
      </c>
      <c r="C6" s="11">
        <f>B6/B8</f>
        <v>0.17857142857142858</v>
      </c>
      <c r="D6" s="14">
        <f>'[1]LBR 2021-2022'!K6+'[1]LBR 2021-2022'!K9+'[1]LBR 2021-2022'!K19+'[1]LBR 2021-2022'!K28+'[1]LBR 2021-2022'!K29</f>
        <v>1747387.97</v>
      </c>
      <c r="E6" s="11">
        <f>D6/D8</f>
        <v>0.26510275192686139</v>
      </c>
    </row>
    <row r="7" spans="1:5" x14ac:dyDescent="0.35">
      <c r="A7" s="8" t="s">
        <v>39</v>
      </c>
      <c r="B7" s="8">
        <v>5</v>
      </c>
      <c r="C7" s="11">
        <f>B7/B8</f>
        <v>0.17857142857142858</v>
      </c>
      <c r="D7" s="14">
        <f>'[1]LBR 2021-2022'!K5+'[1]LBR 2021-2022'!K11+'[1]LBR 2021-2022'!K16+'[1]LBR 2021-2022'!K17+'[1]LBR 2021-2022'!K26</f>
        <v>865357.2</v>
      </c>
      <c r="E7" s="11">
        <f>D7/D8</f>
        <v>0.13128657118986767</v>
      </c>
    </row>
    <row r="8" spans="1:5" x14ac:dyDescent="0.35">
      <c r="A8" s="9" t="s">
        <v>40</v>
      </c>
      <c r="B8" s="9">
        <f>SUM(B3:B7)</f>
        <v>28</v>
      </c>
      <c r="C8" s="12">
        <f>SUM(C3:C7)</f>
        <v>1</v>
      </c>
      <c r="D8" s="15">
        <f>SUM(D3:D7)</f>
        <v>6591361.1129999999</v>
      </c>
      <c r="E8" s="12">
        <f>SUM(E3:E7)</f>
        <v>1</v>
      </c>
    </row>
    <row r="9" spans="1:5" x14ac:dyDescent="0.35">
      <c r="A9" s="10"/>
      <c r="B9" s="10"/>
      <c r="C9" s="13"/>
      <c r="D9" s="16"/>
      <c r="E9" s="13"/>
    </row>
    <row r="10" spans="1:5" x14ac:dyDescent="0.35">
      <c r="A10" s="18" t="s">
        <v>41</v>
      </c>
      <c r="B10" s="19"/>
      <c r="C10" s="19"/>
      <c r="D10" s="19"/>
      <c r="E10" s="20"/>
    </row>
    <row r="11" spans="1:5" x14ac:dyDescent="0.35">
      <c r="A11" s="7" t="s">
        <v>31</v>
      </c>
      <c r="B11" s="7" t="s">
        <v>32</v>
      </c>
      <c r="C11" s="7" t="s">
        <v>33</v>
      </c>
      <c r="D11" s="7" t="s">
        <v>34</v>
      </c>
      <c r="E11" s="7" t="s">
        <v>33</v>
      </c>
    </row>
    <row r="12" spans="1:5" x14ac:dyDescent="0.35">
      <c r="A12" s="8" t="s">
        <v>35</v>
      </c>
      <c r="B12" s="8">
        <v>7</v>
      </c>
      <c r="C12" s="11">
        <f>B12/B17</f>
        <v>0.36842105263157893</v>
      </c>
      <c r="D12" s="14">
        <f>'[1]LBR 2023'!K7+'[1]LBR 2023'!K13+'[1]LBR 2023'!K14+'[1]LBR 2023'!K15+'[1]LBR 2023'!K22+'[1]LBR 2023'!K27+'[1]LBR 2023'!K29</f>
        <v>2293460.29</v>
      </c>
      <c r="E12" s="11">
        <f>D12/D17</f>
        <v>0.40445348742426707</v>
      </c>
    </row>
    <row r="13" spans="1:5" x14ac:dyDescent="0.35">
      <c r="A13" s="8" t="s">
        <v>36</v>
      </c>
      <c r="B13" s="8">
        <v>1</v>
      </c>
      <c r="C13" s="11">
        <f>B13/B17</f>
        <v>5.2631578947368418E-2</v>
      </c>
      <c r="D13" s="14">
        <f>'[1]LBR 2023'!K17</f>
        <v>9918</v>
      </c>
      <c r="E13" s="11">
        <f>D13/D17</f>
        <v>1.7490469339121982E-3</v>
      </c>
    </row>
    <row r="14" spans="1:5" x14ac:dyDescent="0.35">
      <c r="A14" s="8" t="s">
        <v>37</v>
      </c>
      <c r="B14" s="8">
        <v>4</v>
      </c>
      <c r="C14" s="11">
        <f>B14/B17</f>
        <v>0.21052631578947367</v>
      </c>
      <c r="D14" s="14">
        <f>'[1]LBR 2023'!K5+'[1]LBR 2023'!K19+'[1]LBR 2023'!K23+'[1]LBR 2023'!K28</f>
        <v>1512767.5</v>
      </c>
      <c r="E14" s="11">
        <f>D14/D17</f>
        <v>0.26677771300635422</v>
      </c>
    </row>
    <row r="15" spans="1:5" x14ac:dyDescent="0.35">
      <c r="A15" s="8" t="s">
        <v>38</v>
      </c>
      <c r="B15" s="8">
        <v>1</v>
      </c>
      <c r="C15" s="11">
        <f>B15/B17</f>
        <v>5.2631578947368418E-2</v>
      </c>
      <c r="D15" s="14">
        <f>'[1]LBR 2023'!K20</f>
        <v>453549.897</v>
      </c>
      <c r="E15" s="11">
        <f>D15/D17</f>
        <v>7.9983873434567782E-2</v>
      </c>
    </row>
    <row r="16" spans="1:5" x14ac:dyDescent="0.35">
      <c r="A16" s="8" t="s">
        <v>39</v>
      </c>
      <c r="B16" s="8">
        <v>6</v>
      </c>
      <c r="C16" s="11">
        <f>B16/B17</f>
        <v>0.31578947368421051</v>
      </c>
      <c r="D16" s="14">
        <f>'[1]LBR 2023'!K6+'[1]LBR 2023'!K10+'[1]LBR 2023'!K11+'[1]LBR 2023'!K21+'[1]LBR 2023'!K24+'[1]LBR 2023'!K26</f>
        <v>1400821.1</v>
      </c>
      <c r="E16" s="11">
        <f>D16/D17</f>
        <v>0.24703587920089864</v>
      </c>
    </row>
    <row r="17" spans="1:5" x14ac:dyDescent="0.35">
      <c r="A17" s="9" t="s">
        <v>40</v>
      </c>
      <c r="B17" s="9">
        <f>SUM(B12:B16)</f>
        <v>19</v>
      </c>
      <c r="C17" s="12">
        <f>SUM(C12:C16)</f>
        <v>0.99999999999999989</v>
      </c>
      <c r="D17" s="15">
        <f>SUM(D12:D16)</f>
        <v>5670516.7870000005</v>
      </c>
      <c r="E17" s="12">
        <f>SUM(E12:E16)</f>
        <v>0.99999999999999989</v>
      </c>
    </row>
    <row r="18" spans="1:5" x14ac:dyDescent="0.35">
      <c r="A18" s="10"/>
      <c r="B18" s="10"/>
      <c r="C18" s="13"/>
      <c r="D18" s="16"/>
      <c r="E18" s="13"/>
    </row>
    <row r="19" spans="1:5" x14ac:dyDescent="0.35">
      <c r="A19" s="17" t="s">
        <v>42</v>
      </c>
      <c r="B19" s="17"/>
      <c r="C19" s="17"/>
      <c r="D19" s="17"/>
      <c r="E19" s="17"/>
    </row>
    <row r="20" spans="1:5" x14ac:dyDescent="0.35">
      <c r="A20" s="7" t="s">
        <v>31</v>
      </c>
      <c r="B20" s="7" t="s">
        <v>32</v>
      </c>
      <c r="C20" s="7" t="s">
        <v>33</v>
      </c>
      <c r="D20" s="7" t="s">
        <v>34</v>
      </c>
      <c r="E20" s="7" t="s">
        <v>33</v>
      </c>
    </row>
    <row r="21" spans="1:5" x14ac:dyDescent="0.35">
      <c r="A21" s="8" t="s">
        <v>35</v>
      </c>
      <c r="B21" s="8">
        <v>9</v>
      </c>
      <c r="C21" s="11">
        <f>B21/B26</f>
        <v>0.27272727272727271</v>
      </c>
      <c r="D21" s="14">
        <f>'[1]KERN 2022'!K3+'[1]KERN 2022'!K6+'[1]KERN 2022'!K13+'[1]KERN 2022'!K20+'[1]KERN 2022'!K24+'[1]KERN 2022'!K25+'[1]KERN 2022'!K28+'[1]KERN 2022'!K33+'[1]KERN 2022'!K34</f>
        <v>3109392.1294117649</v>
      </c>
      <c r="E21" s="11">
        <f>D21/D26</f>
        <v>0.2366221338107822</v>
      </c>
    </row>
    <row r="22" spans="1:5" x14ac:dyDescent="0.35">
      <c r="A22" s="8" t="s">
        <v>36</v>
      </c>
      <c r="B22" s="8">
        <v>6</v>
      </c>
      <c r="C22" s="11">
        <f>B22/B26</f>
        <v>0.18181818181818182</v>
      </c>
      <c r="D22" s="14">
        <f>'[1]KERN 2022'!K8+'[1]KERN 2022'!K16+'[1]KERN 2022'!K17+'[1]KERN 2022'!K21+'[1]KERN 2022'!K23+'[1]KERN 2022'!K31</f>
        <v>2555325.1660000002</v>
      </c>
      <c r="E22" s="11">
        <f>D22/D26</f>
        <v>0.19445810248246123</v>
      </c>
    </row>
    <row r="23" spans="1:5" x14ac:dyDescent="0.35">
      <c r="A23" s="8" t="s">
        <v>37</v>
      </c>
      <c r="B23" s="8">
        <v>9</v>
      </c>
      <c r="C23" s="11">
        <f>B23/B26</f>
        <v>0.27272727272727271</v>
      </c>
      <c r="D23" s="14">
        <f>'[1]KERN 2022'!K5+'[1]KERN 2022'!K9+'[1]KERN 2022'!K10+'[1]KERN 2022'!K15+'[1]KERN 2022'!K18+'[1]KERN 2022'!K30+'[1]KERN 2022'!K32+'[1]KERN 2022'!K35+'[1]KERN 2022'!K36</f>
        <v>3472647.8160000001</v>
      </c>
      <c r="E23" s="11">
        <f>D23/D26</f>
        <v>0.26426558696883395</v>
      </c>
    </row>
    <row r="24" spans="1:5" x14ac:dyDescent="0.35">
      <c r="A24" s="8" t="s">
        <v>38</v>
      </c>
      <c r="B24" s="8">
        <v>3</v>
      </c>
      <c r="C24" s="11">
        <f>B24/B26</f>
        <v>9.0909090909090912E-2</v>
      </c>
      <c r="D24" s="14">
        <f>'[1]KERN 2022'!K4+'[1]KERN 2022'!K22+'[1]KERN 2022'!K26</f>
        <v>1063387.8</v>
      </c>
      <c r="E24" s="11">
        <f>D24/D26</f>
        <v>8.0922919925173614E-2</v>
      </c>
    </row>
    <row r="25" spans="1:5" x14ac:dyDescent="0.35">
      <c r="A25" s="8" t="s">
        <v>39</v>
      </c>
      <c r="B25" s="8">
        <v>6</v>
      </c>
      <c r="C25" s="11">
        <f>B25/B26</f>
        <v>0.18181818181818182</v>
      </c>
      <c r="D25" s="14">
        <f>'[1]KERN 2022'!K7+'[1]KERN 2022'!K11+'[1]KERN 2022'!K12+'[1]KERN 2022'!K19+'[1]KERN 2022'!K27+'[1]KERN 2022'!K29</f>
        <v>2939996.3470588233</v>
      </c>
      <c r="E25" s="11">
        <f>D25/D26</f>
        <v>0.22373125681274891</v>
      </c>
    </row>
    <row r="26" spans="1:5" x14ac:dyDescent="0.35">
      <c r="A26" s="9" t="s">
        <v>40</v>
      </c>
      <c r="B26" s="9">
        <f>SUM(B21:B25)</f>
        <v>33</v>
      </c>
      <c r="C26" s="12">
        <f>SUM(C21:C25)</f>
        <v>1</v>
      </c>
      <c r="D26" s="15">
        <f>SUM(D21:D25)</f>
        <v>13140749.258470589</v>
      </c>
      <c r="E26" s="12">
        <f>SUM(E21:E25)</f>
        <v>1</v>
      </c>
    </row>
    <row r="27" spans="1:5" x14ac:dyDescent="0.35">
      <c r="A27" s="10"/>
      <c r="B27" s="10"/>
      <c r="C27" s="13"/>
      <c r="D27" s="16"/>
      <c r="E27" s="13"/>
    </row>
    <row r="28" spans="1:5" x14ac:dyDescent="0.35">
      <c r="A28" s="17" t="s">
        <v>43</v>
      </c>
      <c r="B28" s="17"/>
      <c r="C28" s="17"/>
      <c r="D28" s="17"/>
      <c r="E28" s="17"/>
    </row>
    <row r="29" spans="1:5" x14ac:dyDescent="0.35">
      <c r="A29" s="7" t="s">
        <v>31</v>
      </c>
      <c r="B29" s="7" t="s">
        <v>32</v>
      </c>
      <c r="C29" s="7" t="s">
        <v>33</v>
      </c>
      <c r="D29" s="7" t="s">
        <v>34</v>
      </c>
      <c r="E29" s="7" t="s">
        <v>33</v>
      </c>
    </row>
    <row r="30" spans="1:5" x14ac:dyDescent="0.35">
      <c r="A30" s="8" t="s">
        <v>35</v>
      </c>
      <c r="B30" s="8">
        <v>2</v>
      </c>
      <c r="C30" s="11">
        <f>B30/B35</f>
        <v>0.125</v>
      </c>
      <c r="D30" s="14">
        <f>'[1]KERN 2023'!K5+'[1]KERN 2023'!K30</f>
        <v>1000000</v>
      </c>
      <c r="E30" s="11">
        <f>D30/D35</f>
        <v>0.14710483164716259</v>
      </c>
    </row>
    <row r="31" spans="1:5" x14ac:dyDescent="0.35">
      <c r="A31" s="8" t="s">
        <v>36</v>
      </c>
      <c r="B31" s="8">
        <v>3</v>
      </c>
      <c r="C31" s="11">
        <f>B31/B35</f>
        <v>0.1875</v>
      </c>
      <c r="D31" s="14">
        <f>'[1]KERN 2023'!K6+'[1]KERN 2023'!K8+'[1]KERN 2023'!K23</f>
        <v>1499010</v>
      </c>
      <c r="E31" s="11">
        <f>D31/D35</f>
        <v>0.2205116136874132</v>
      </c>
    </row>
    <row r="32" spans="1:5" x14ac:dyDescent="0.35">
      <c r="A32" s="8" t="s">
        <v>37</v>
      </c>
      <c r="B32" s="8">
        <v>3</v>
      </c>
      <c r="C32" s="11">
        <f>B32/B35</f>
        <v>0.1875</v>
      </c>
      <c r="D32" s="14">
        <f>'[1]KERN 2023'!K13+'[1]KERN 2023'!K26+'[1]KERN 2023'!K27</f>
        <v>500000</v>
      </c>
      <c r="E32" s="11">
        <f>D32/D35</f>
        <v>7.3552415823581296E-2</v>
      </c>
    </row>
    <row r="33" spans="1:5" x14ac:dyDescent="0.35">
      <c r="A33" s="8" t="s">
        <v>38</v>
      </c>
      <c r="B33" s="8">
        <v>4</v>
      </c>
      <c r="C33" s="11">
        <f>B33/B35</f>
        <v>0.25</v>
      </c>
      <c r="D33" s="14">
        <f>'[1]KERN 2023'!K9+'[1]KERN 2023'!K11+'[1]KERN 2023'!K18+'[1]KERN 2023'!K21</f>
        <v>1880867.5</v>
      </c>
      <c r="E33" s="11">
        <f>D33/D35</f>
        <v>0.27668469693811959</v>
      </c>
    </row>
    <row r="34" spans="1:5" x14ac:dyDescent="0.35">
      <c r="A34" s="8" t="s">
        <v>39</v>
      </c>
      <c r="B34" s="8">
        <v>4</v>
      </c>
      <c r="C34" s="11">
        <f>B34/B35</f>
        <v>0.25</v>
      </c>
      <c r="D34" s="14">
        <f>'[1]KERN 2023'!K16+'[1]KERN 2023'!K29+'[1]KERN 2023'!K36+'[1]KERN 2023'!K39</f>
        <v>1917995.75</v>
      </c>
      <c r="E34" s="11">
        <f>D34/D35</f>
        <v>0.28214644190372334</v>
      </c>
    </row>
    <row r="35" spans="1:5" x14ac:dyDescent="0.35">
      <c r="A35" s="9" t="s">
        <v>40</v>
      </c>
      <c r="B35" s="9">
        <f>SUM(B30:B34)</f>
        <v>16</v>
      </c>
      <c r="C35" s="12">
        <f>SUM(C30:C34)</f>
        <v>1</v>
      </c>
      <c r="D35" s="15">
        <f>SUM(D30:D34)</f>
        <v>6797873.25</v>
      </c>
      <c r="E35" s="12">
        <f>SUM(E30:E34)</f>
        <v>1</v>
      </c>
    </row>
    <row r="36" spans="1:5" x14ac:dyDescent="0.35">
      <c r="A36" s="10"/>
      <c r="B36" s="10"/>
      <c r="C36" s="13"/>
      <c r="D36" s="16"/>
      <c r="E36" s="13"/>
    </row>
    <row r="37" spans="1:5" x14ac:dyDescent="0.35">
      <c r="A37" s="17" t="s">
        <v>44</v>
      </c>
      <c r="B37" s="17"/>
      <c r="C37" s="17"/>
      <c r="D37" s="17"/>
      <c r="E37" s="17"/>
    </row>
    <row r="38" spans="1:5" x14ac:dyDescent="0.35">
      <c r="A38" s="7" t="s">
        <v>31</v>
      </c>
      <c r="B38" s="7" t="s">
        <v>32</v>
      </c>
      <c r="C38" s="7" t="s">
        <v>33</v>
      </c>
      <c r="D38" s="7" t="s">
        <v>34</v>
      </c>
      <c r="E38" s="7" t="s">
        <v>33</v>
      </c>
    </row>
    <row r="39" spans="1:5" x14ac:dyDescent="0.35">
      <c r="A39" s="8" t="s">
        <v>35</v>
      </c>
      <c r="B39" s="8">
        <v>3</v>
      </c>
      <c r="C39" s="11">
        <f>B39/B44</f>
        <v>0.1111111111111111</v>
      </c>
      <c r="D39" s="14">
        <f>[1]PREM!F18+[1]PREM!F21+[1]PREM!F23</f>
        <v>291800</v>
      </c>
      <c r="E39" s="11">
        <f>D39/D44</f>
        <v>0.11265104428058526</v>
      </c>
    </row>
    <row r="40" spans="1:5" x14ac:dyDescent="0.35">
      <c r="A40" s="8" t="s">
        <v>36</v>
      </c>
      <c r="B40" s="8">
        <v>7</v>
      </c>
      <c r="C40" s="11">
        <f>B40/B44</f>
        <v>0.25925925925925924</v>
      </c>
      <c r="D40" s="14">
        <f>[1]PREM!F3+[1]PREM!F5+[1]PREM!F8+[1]PREM!F10+[1]PREM!F12+[1]PREM!F16+[1]PREM!F26</f>
        <v>575500</v>
      </c>
      <c r="E40" s="11">
        <f>D40/D44</f>
        <v>0.22217503764042776</v>
      </c>
    </row>
    <row r="41" spans="1:5" x14ac:dyDescent="0.35">
      <c r="A41" s="8" t="s">
        <v>37</v>
      </c>
      <c r="B41" s="8">
        <v>9</v>
      </c>
      <c r="C41" s="11">
        <f>B41/B44</f>
        <v>0.33333333333333331</v>
      </c>
      <c r="D41" s="14">
        <f>[1]PREM!F6+[1]PREM!F9+[1]PREM!F14+[1]PREM!F17+[1]PREM!F19+[1]PREM!F20+[1]PREM!F22+[1]PREM!F24+[1]PREM!F30</f>
        <v>958750</v>
      </c>
      <c r="E41" s="11">
        <f>D41/D44</f>
        <v>0.37013087287186813</v>
      </c>
    </row>
    <row r="42" spans="1:5" x14ac:dyDescent="0.35">
      <c r="A42" s="8" t="s">
        <v>38</v>
      </c>
      <c r="B42" s="8">
        <v>2</v>
      </c>
      <c r="C42" s="11">
        <f>B42/B44</f>
        <v>7.407407407407407E-2</v>
      </c>
      <c r="D42" s="14">
        <f>[1]PREM!F25+[1]PREM!F31</f>
        <v>200000</v>
      </c>
      <c r="E42" s="11">
        <f>D42/D44</f>
        <v>7.7211133845500518E-2</v>
      </c>
    </row>
    <row r="43" spans="1:5" x14ac:dyDescent="0.35">
      <c r="A43" s="8" t="s">
        <v>39</v>
      </c>
      <c r="B43" s="8">
        <v>6</v>
      </c>
      <c r="C43" s="11">
        <f>B43/B44</f>
        <v>0.22222222222222221</v>
      </c>
      <c r="D43" s="14">
        <f>[1]PREM!F7+[1]PREM!F11+[1]PREM!F13+[1]PREM!F15+[1]PREM!F27+[1]PREM!F29</f>
        <v>564250</v>
      </c>
      <c r="E43" s="11">
        <f>D43/D44</f>
        <v>0.21783191136161834</v>
      </c>
    </row>
    <row r="44" spans="1:5" x14ac:dyDescent="0.35">
      <c r="A44" s="9" t="s">
        <v>40</v>
      </c>
      <c r="B44" s="9">
        <f>SUM(B39:B43)</f>
        <v>27</v>
      </c>
      <c r="C44" s="12">
        <f>SUM(C39:C43)</f>
        <v>1</v>
      </c>
      <c r="D44" s="15">
        <f>SUM(D39:D43)</f>
        <v>2590300</v>
      </c>
      <c r="E44" s="12">
        <f>SUM(E39:E43)</f>
        <v>1</v>
      </c>
    </row>
    <row r="46" spans="1:5" x14ac:dyDescent="0.35">
      <c r="A46" s="17" t="s">
        <v>45</v>
      </c>
      <c r="B46" s="17"/>
      <c r="C46" s="17"/>
      <c r="D46" s="17"/>
      <c r="E46" s="17"/>
    </row>
    <row r="47" spans="1:5" x14ac:dyDescent="0.35">
      <c r="A47" s="7" t="s">
        <v>31</v>
      </c>
      <c r="B47" s="7" t="s">
        <v>32</v>
      </c>
      <c r="C47" s="7" t="s">
        <v>33</v>
      </c>
      <c r="D47" s="7" t="s">
        <v>34</v>
      </c>
      <c r="E47" s="7" t="s">
        <v>33</v>
      </c>
    </row>
    <row r="48" spans="1:5" x14ac:dyDescent="0.35">
      <c r="A48" s="8" t="s">
        <v>35</v>
      </c>
      <c r="B48" s="8">
        <v>0</v>
      </c>
      <c r="C48" s="11">
        <f>B48/B53</f>
        <v>0</v>
      </c>
      <c r="D48" s="14">
        <f>[1]PLAN!G5</f>
        <v>0</v>
      </c>
      <c r="E48" s="11">
        <f>D48/D53</f>
        <v>0</v>
      </c>
    </row>
    <row r="49" spans="1:5" x14ac:dyDescent="0.35">
      <c r="A49" s="8" t="s">
        <v>36</v>
      </c>
      <c r="B49" s="8">
        <v>1</v>
      </c>
      <c r="C49" s="11">
        <f>B49/B53</f>
        <v>0.5</v>
      </c>
      <c r="D49" s="14">
        <f>[1]PLAN!G3</f>
        <v>24793.39</v>
      </c>
      <c r="E49" s="11">
        <f>D49/D53</f>
        <v>0.67385446135841243</v>
      </c>
    </row>
    <row r="50" spans="1:5" x14ac:dyDescent="0.35">
      <c r="A50" s="8" t="s">
        <v>37</v>
      </c>
      <c r="B50" s="8">
        <v>0</v>
      </c>
      <c r="C50" s="11">
        <f>B50/B53</f>
        <v>0</v>
      </c>
      <c r="D50" s="14">
        <v>0</v>
      </c>
      <c r="E50" s="11">
        <f>D50/D53</f>
        <v>0</v>
      </c>
    </row>
    <row r="51" spans="1:5" x14ac:dyDescent="0.35">
      <c r="A51" s="8" t="s">
        <v>38</v>
      </c>
      <c r="B51" s="8">
        <v>0</v>
      </c>
      <c r="C51" s="11">
        <f>B51/B53</f>
        <v>0</v>
      </c>
      <c r="D51" s="14">
        <v>0</v>
      </c>
      <c r="E51" s="11">
        <f>D51/D53</f>
        <v>0</v>
      </c>
    </row>
    <row r="52" spans="1:5" x14ac:dyDescent="0.35">
      <c r="A52" s="8" t="s">
        <v>39</v>
      </c>
      <c r="B52" s="8">
        <v>1</v>
      </c>
      <c r="C52" s="11">
        <f>B52/B53</f>
        <v>0.5</v>
      </c>
      <c r="D52" s="14">
        <f>[1]PLAN!G4</f>
        <v>12000</v>
      </c>
      <c r="E52" s="11">
        <f>D52/D53</f>
        <v>0.32614553864158752</v>
      </c>
    </row>
    <row r="53" spans="1:5" x14ac:dyDescent="0.35">
      <c r="A53" s="9" t="s">
        <v>40</v>
      </c>
      <c r="B53" s="9">
        <f>SUM(B48:B52)</f>
        <v>2</v>
      </c>
      <c r="C53" s="12">
        <f>SUM(C48:C52)</f>
        <v>1</v>
      </c>
      <c r="D53" s="15">
        <f>SUM(D48:D52)</f>
        <v>36793.39</v>
      </c>
      <c r="E53" s="12">
        <f>SUM(E48:E52)</f>
        <v>1</v>
      </c>
    </row>
    <row r="55" spans="1:5" x14ac:dyDescent="0.35">
      <c r="A55" s="17" t="s">
        <v>46</v>
      </c>
      <c r="B55" s="17"/>
      <c r="C55" s="17"/>
      <c r="D55" s="17"/>
      <c r="E55" s="17"/>
    </row>
    <row r="56" spans="1:5" x14ac:dyDescent="0.35">
      <c r="A56" s="7" t="s">
        <v>31</v>
      </c>
      <c r="B56" s="7" t="s">
        <v>32</v>
      </c>
      <c r="C56" s="7" t="s">
        <v>33</v>
      </c>
      <c r="D56" s="7" t="s">
        <v>34</v>
      </c>
      <c r="E56" s="7" t="s">
        <v>33</v>
      </c>
    </row>
    <row r="57" spans="1:5" x14ac:dyDescent="0.35">
      <c r="A57" s="8" t="s">
        <v>35</v>
      </c>
      <c r="B57" s="8">
        <f>B3+B12+B21+B30+B39+B48</f>
        <v>27</v>
      </c>
      <c r="C57" s="11">
        <f>B57/B62</f>
        <v>0.216</v>
      </c>
      <c r="D57" s="14">
        <f>D3+D12+D21+D30+D39+D48</f>
        <v>8481476.4094117656</v>
      </c>
      <c r="E57" s="11">
        <f>D57/D62</f>
        <v>0.24352748738513827</v>
      </c>
    </row>
    <row r="58" spans="1:5" x14ac:dyDescent="0.35">
      <c r="A58" s="8" t="s">
        <v>36</v>
      </c>
      <c r="B58" s="8">
        <f>B4+B13+B22+B31+B40+B49</f>
        <v>24</v>
      </c>
      <c r="C58" s="11">
        <f>B58/B62</f>
        <v>0.192</v>
      </c>
      <c r="D58" s="14">
        <f t="shared" ref="D58:D61" si="0">D4+D13+D22+D31+D40+D49</f>
        <v>5552716.5310000004</v>
      </c>
      <c r="E58" s="11">
        <f>D58/D62</f>
        <v>0.15943440029565986</v>
      </c>
    </row>
    <row r="59" spans="1:5" x14ac:dyDescent="0.35">
      <c r="A59" s="8" t="s">
        <v>37</v>
      </c>
      <c r="B59" s="8">
        <f t="shared" ref="B59:B61" si="1">B5+B14+B23+B32+B41+B50</f>
        <v>31</v>
      </c>
      <c r="C59" s="11">
        <f>B59/B62</f>
        <v>0.248</v>
      </c>
      <c r="D59" s="14">
        <f t="shared" si="0"/>
        <v>7747787.2939999998</v>
      </c>
      <c r="E59" s="11">
        <f>D59/D62</f>
        <v>0.22246117084150197</v>
      </c>
    </row>
    <row r="60" spans="1:5" x14ac:dyDescent="0.35">
      <c r="A60" s="8" t="s">
        <v>38</v>
      </c>
      <c r="B60" s="8">
        <f t="shared" si="1"/>
        <v>15</v>
      </c>
      <c r="C60" s="11">
        <f>B60/B62</f>
        <v>0.12</v>
      </c>
      <c r="D60" s="14">
        <f t="shared" si="0"/>
        <v>5345193.1670000004</v>
      </c>
      <c r="E60" s="11">
        <f>D60/D62</f>
        <v>0.15347580995488491</v>
      </c>
    </row>
    <row r="61" spans="1:5" x14ac:dyDescent="0.35">
      <c r="A61" s="8" t="s">
        <v>39</v>
      </c>
      <c r="B61" s="8">
        <f t="shared" si="1"/>
        <v>28</v>
      </c>
      <c r="C61" s="11">
        <f>B61/B62</f>
        <v>0.224</v>
      </c>
      <c r="D61" s="14">
        <f t="shared" si="0"/>
        <v>7700420.3970588231</v>
      </c>
      <c r="E61" s="11">
        <f>D61/D62</f>
        <v>0.22110113152281505</v>
      </c>
    </row>
    <row r="62" spans="1:5" x14ac:dyDescent="0.35">
      <c r="A62" s="9" t="s">
        <v>40</v>
      </c>
      <c r="B62" s="9">
        <f>SUM(B57:B61)</f>
        <v>125</v>
      </c>
      <c r="C62" s="12">
        <f>SUM(C57:C61)</f>
        <v>1</v>
      </c>
      <c r="D62" s="15">
        <f>SUM(D57:D61)</f>
        <v>34827593.798470587</v>
      </c>
      <c r="E62" s="12">
        <f>SUM(E57:E61)</f>
        <v>1</v>
      </c>
    </row>
    <row r="64" spans="1:5" x14ac:dyDescent="0.35">
      <c r="A64" s="18" t="s">
        <v>47</v>
      </c>
      <c r="B64" s="19"/>
      <c r="C64" s="20"/>
    </row>
    <row r="65" spans="1:3" x14ac:dyDescent="0.35">
      <c r="A65" s="7" t="s">
        <v>31</v>
      </c>
      <c r="B65" s="7" t="s">
        <v>48</v>
      </c>
      <c r="C65" s="7" t="s">
        <v>33</v>
      </c>
    </row>
    <row r="66" spans="1:3" x14ac:dyDescent="0.35">
      <c r="A66" s="8" t="s">
        <v>35</v>
      </c>
      <c r="B66" s="8">
        <v>31</v>
      </c>
      <c r="C66" s="11">
        <f>B66/B71</f>
        <v>0.33695652173913043</v>
      </c>
    </row>
    <row r="67" spans="1:3" x14ac:dyDescent="0.35">
      <c r="A67" s="8" t="s">
        <v>36</v>
      </c>
      <c r="B67" s="8">
        <v>13</v>
      </c>
      <c r="C67" s="11">
        <f>B67/B71</f>
        <v>0.14130434782608695</v>
      </c>
    </row>
    <row r="68" spans="1:3" x14ac:dyDescent="0.35">
      <c r="A68" s="8" t="s">
        <v>37</v>
      </c>
      <c r="B68" s="8">
        <v>12</v>
      </c>
      <c r="C68" s="11">
        <f>B68/B71</f>
        <v>0.13043478260869565</v>
      </c>
    </row>
    <row r="69" spans="1:3" x14ac:dyDescent="0.35">
      <c r="A69" s="8" t="s">
        <v>38</v>
      </c>
      <c r="B69" s="8">
        <v>11</v>
      </c>
      <c r="C69" s="11">
        <f>B69/B71</f>
        <v>0.11956521739130435</v>
      </c>
    </row>
    <row r="70" spans="1:3" x14ac:dyDescent="0.35">
      <c r="A70" s="8" t="s">
        <v>39</v>
      </c>
      <c r="B70" s="8">
        <v>25</v>
      </c>
      <c r="C70" s="11">
        <f>B70/B71</f>
        <v>0.27173913043478259</v>
      </c>
    </row>
    <row r="71" spans="1:3" x14ac:dyDescent="0.35">
      <c r="A71" s="9" t="s">
        <v>40</v>
      </c>
      <c r="B71" s="9">
        <f>SUM(B66:B70)</f>
        <v>92</v>
      </c>
      <c r="C71" s="12">
        <f>SUM(C66:C70)</f>
        <v>1</v>
      </c>
    </row>
  </sheetData>
  <mergeCells count="8">
    <mergeCell ref="A37:E37"/>
    <mergeCell ref="A46:E46"/>
    <mergeCell ref="A55:E55"/>
    <mergeCell ref="A64:C64"/>
    <mergeCell ref="A1:E1"/>
    <mergeCell ref="A10:E10"/>
    <mergeCell ref="A19:E19"/>
    <mergeCell ref="A28:E28"/>
  </mergeCells>
  <pageMargins left="0.7" right="0.7" top="0.75" bottom="0.75" header="0.3" footer="0.3"/>
  <ignoredErrors>
    <ignoredError sqref="D3:D7 D12 D13:D16 D21:D25 D30:D34 D39:D43 D48:D52 C57:C6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9" ma:contentTypeDescription="Een nieuw document maken." ma:contentTypeScope="" ma:versionID="3677a7480539ddea513c333073a1f655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b08f8cfa07b8e21f81d5657a8e6a46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tij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jd" ma:index="26" nillable="true" ma:displayName="tijd" ma:format="DateOnly" ma:internalName="tij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jd xmlns="22dbe7fa-16ce-4dd0-bd7f-758202c9b29a" xsi:nil="true"/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E45586C1-AF7E-4BBA-A0A4-6A67936E158D}"/>
</file>

<file path=customXml/itemProps2.xml><?xml version="1.0" encoding="utf-8"?>
<ds:datastoreItem xmlns:ds="http://schemas.openxmlformats.org/officeDocument/2006/customXml" ds:itemID="{4F2ECE74-BC3E-4726-9AEB-8EEC319BC7BF}"/>
</file>

<file path=customXml/itemProps3.xml><?xml version="1.0" encoding="utf-8"?>
<ds:datastoreItem xmlns:ds="http://schemas.openxmlformats.org/officeDocument/2006/customXml" ds:itemID="{91E4AE8D-7B5C-4948-BD3A-EE59C5713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WVL</vt:lpstr>
      <vt:lpstr>Verdeling 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Sadrabadi Sam</dc:creator>
  <cp:lastModifiedBy>Tournicourt, Tom</cp:lastModifiedBy>
  <dcterms:created xsi:type="dcterms:W3CDTF">2024-01-23T15:26:41Z</dcterms:created>
  <dcterms:modified xsi:type="dcterms:W3CDTF">2024-02-02T09:49:48Z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0x010100FA0A5E2884B19643B70D8D3E1AB1E846</vt:lpwstr>
  </property>
  <property fmtid="{D5CDD505-2E9C-101B-9397-08002B2CF9AE}" pid="3" name="_docset_NoMedatataSyncRequired">
    <vt:lpwstr>False</vt:lpwstr>
  </property>
</Properties>
</file>