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22-2023/589/"/>
    </mc:Choice>
  </mc:AlternateContent>
  <xr:revisionPtr revIDLastSave="5" documentId="8_{D6FAE427-EA37-430A-A8CB-BA341D1ECF4D}" xr6:coauthVersionLast="47" xr6:coauthVersionMax="47" xr10:uidLastSave="{7FE84247-4876-4788-80CD-5D99323EE4D3}"/>
  <bookViews>
    <workbookView xWindow="-110" yWindow="-110" windowWidth="19420" windowHeight="10420" xr2:uid="{749F4C46-CF4D-4FFA-A26F-C08161C6A676}"/>
  </bookViews>
  <sheets>
    <sheet name="122022 vs. fase 0" sheetId="3" r:id="rId1"/>
    <sheet name="powerpoint" sheetId="5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0" i="5" l="1"/>
  <c r="E79" i="5"/>
  <c r="H80" i="5" l="1"/>
  <c r="I80" i="5"/>
  <c r="C80" i="5"/>
  <c r="L80" i="5" s="1"/>
  <c r="M80" i="5" s="1"/>
  <c r="H79" i="5"/>
  <c r="C79" i="5"/>
  <c r="J79" i="5" s="1"/>
  <c r="I79" i="5"/>
  <c r="L78" i="5"/>
  <c r="M78" i="5" s="1"/>
  <c r="K78" i="5"/>
  <c r="J78" i="5"/>
  <c r="I78" i="5"/>
  <c r="H78" i="5"/>
  <c r="L77" i="5"/>
  <c r="M77" i="5" s="1"/>
  <c r="K77" i="5"/>
  <c r="J77" i="5"/>
  <c r="I77" i="5"/>
  <c r="H77" i="5"/>
  <c r="L76" i="5"/>
  <c r="M76" i="5" s="1"/>
  <c r="K76" i="5"/>
  <c r="J76" i="5"/>
  <c r="I76" i="5"/>
  <c r="H76" i="5"/>
  <c r="L75" i="5"/>
  <c r="M75" i="5" s="1"/>
  <c r="K75" i="5"/>
  <c r="J75" i="5"/>
  <c r="I75" i="5"/>
  <c r="H75" i="5"/>
  <c r="L74" i="5"/>
  <c r="M74" i="5" s="1"/>
  <c r="K74" i="5"/>
  <c r="J74" i="5"/>
  <c r="I74" i="5"/>
  <c r="H74" i="5"/>
  <c r="L73" i="5"/>
  <c r="M73" i="5" s="1"/>
  <c r="K73" i="5"/>
  <c r="J73" i="5"/>
  <c r="I73" i="5"/>
  <c r="H73" i="5"/>
  <c r="L72" i="5"/>
  <c r="M72" i="5" s="1"/>
  <c r="K72" i="5"/>
  <c r="J72" i="5"/>
  <c r="I72" i="5"/>
  <c r="H72" i="5"/>
  <c r="L71" i="5"/>
  <c r="M71" i="5" s="1"/>
  <c r="K71" i="5"/>
  <c r="J71" i="5"/>
  <c r="I71" i="5"/>
  <c r="H71" i="5"/>
  <c r="L70" i="5"/>
  <c r="M70" i="5" s="1"/>
  <c r="K70" i="5"/>
  <c r="J70" i="5"/>
  <c r="I70" i="5"/>
  <c r="H70" i="5"/>
  <c r="L69" i="5"/>
  <c r="M69" i="5" s="1"/>
  <c r="K69" i="5"/>
  <c r="J69" i="5"/>
  <c r="I69" i="5"/>
  <c r="H69" i="5"/>
  <c r="L68" i="5"/>
  <c r="M68" i="5" s="1"/>
  <c r="K68" i="5"/>
  <c r="J68" i="5"/>
  <c r="I68" i="5"/>
  <c r="H68" i="5"/>
  <c r="L67" i="5"/>
  <c r="M67" i="5" s="1"/>
  <c r="K67" i="5"/>
  <c r="J67" i="5"/>
  <c r="I67" i="5"/>
  <c r="H67" i="5"/>
  <c r="L66" i="5"/>
  <c r="M66" i="5" s="1"/>
  <c r="K66" i="5"/>
  <c r="J66" i="5"/>
  <c r="I66" i="5"/>
  <c r="H66" i="5"/>
  <c r="L65" i="5"/>
  <c r="M65" i="5" s="1"/>
  <c r="K65" i="5"/>
  <c r="J65" i="5"/>
  <c r="I65" i="5"/>
  <c r="H65" i="5"/>
  <c r="L64" i="5"/>
  <c r="M64" i="5" s="1"/>
  <c r="K64" i="5"/>
  <c r="J64" i="5"/>
  <c r="I64" i="5"/>
  <c r="H64" i="5"/>
  <c r="L63" i="5"/>
  <c r="M63" i="5" s="1"/>
  <c r="K63" i="5"/>
  <c r="J63" i="5"/>
  <c r="I63" i="5"/>
  <c r="H63" i="5"/>
  <c r="J80" i="5" l="1"/>
  <c r="K80" i="5"/>
  <c r="K79" i="5"/>
  <c r="L79" i="5"/>
  <c r="M79" i="5" s="1"/>
  <c r="J53" i="5"/>
  <c r="G54" i="5"/>
  <c r="G53" i="5"/>
  <c r="E54" i="5"/>
  <c r="D54" i="5"/>
  <c r="D53" i="5"/>
  <c r="K19" i="5"/>
  <c r="H54" i="5" s="1"/>
  <c r="L17" i="5"/>
  <c r="M17" i="5" s="1"/>
  <c r="I19" i="5"/>
  <c r="C19" i="5"/>
  <c r="D19" i="5"/>
  <c r="H19" i="5" s="1"/>
  <c r="B19" i="5"/>
  <c r="J24" i="5"/>
  <c r="J25" i="5"/>
  <c r="J27" i="5"/>
  <c r="J29" i="5"/>
  <c r="J31" i="5"/>
  <c r="J33" i="5"/>
  <c r="J34" i="5"/>
  <c r="J35" i="5"/>
  <c r="J37" i="5"/>
  <c r="J39" i="5"/>
  <c r="J40" i="5"/>
  <c r="J41" i="5"/>
  <c r="J42" i="5"/>
  <c r="J43" i="5"/>
  <c r="J45" i="5"/>
  <c r="J46" i="5"/>
  <c r="J47" i="5"/>
  <c r="J48" i="5"/>
  <c r="J49" i="5"/>
  <c r="J50" i="5"/>
  <c r="J51" i="5"/>
  <c r="J23" i="5"/>
  <c r="G52" i="5"/>
  <c r="J52" i="5" s="1"/>
  <c r="G50" i="5"/>
  <c r="G48" i="5"/>
  <c r="G46" i="5"/>
  <c r="G44" i="5"/>
  <c r="J44" i="5" s="1"/>
  <c r="G42" i="5"/>
  <c r="G40" i="5"/>
  <c r="G38" i="5"/>
  <c r="J38" i="5" s="1"/>
  <c r="G36" i="5"/>
  <c r="J36" i="5" s="1"/>
  <c r="G34" i="5"/>
  <c r="G32" i="5"/>
  <c r="J32" i="5" s="1"/>
  <c r="G30" i="5"/>
  <c r="J30" i="5" s="1"/>
  <c r="G28" i="5"/>
  <c r="J28" i="5" s="1"/>
  <c r="G26" i="5"/>
  <c r="J26" i="5" s="1"/>
  <c r="G24" i="5"/>
  <c r="G25" i="5"/>
  <c r="G27" i="5"/>
  <c r="G29" i="5"/>
  <c r="G31" i="5"/>
  <c r="G33" i="5"/>
  <c r="G35" i="5"/>
  <c r="G37" i="5"/>
  <c r="D52" i="5"/>
  <c r="D50" i="5"/>
  <c r="D48" i="5"/>
  <c r="D46" i="5"/>
  <c r="D44" i="5"/>
  <c r="D42" i="5"/>
  <c r="D40" i="5"/>
  <c r="D38" i="5"/>
  <c r="D36" i="5"/>
  <c r="D34" i="5"/>
  <c r="D32" i="5"/>
  <c r="D30" i="5"/>
  <c r="D28" i="5"/>
  <c r="D26" i="5"/>
  <c r="D24" i="5"/>
  <c r="G23" i="5"/>
  <c r="G51" i="5"/>
  <c r="G49" i="5"/>
  <c r="G47" i="5"/>
  <c r="G45" i="5"/>
  <c r="G43" i="5"/>
  <c r="G41" i="5"/>
  <c r="G39" i="5"/>
  <c r="D51" i="5"/>
  <c r="D49" i="5"/>
  <c r="D47" i="5"/>
  <c r="D45" i="5"/>
  <c r="D43" i="5"/>
  <c r="D41" i="5"/>
  <c r="D39" i="5"/>
  <c r="D37" i="5"/>
  <c r="D35" i="5"/>
  <c r="D33" i="5"/>
  <c r="D31" i="5"/>
  <c r="D29" i="5"/>
  <c r="D27" i="5"/>
  <c r="D25" i="5"/>
  <c r="D23" i="5"/>
  <c r="I18" i="5"/>
  <c r="H18" i="5"/>
  <c r="D18" i="5"/>
  <c r="C18" i="5"/>
  <c r="B18" i="5"/>
  <c r="K17" i="5"/>
  <c r="J17" i="5"/>
  <c r="I17" i="5"/>
  <c r="H17" i="5"/>
  <c r="L16" i="5"/>
  <c r="M16" i="5" s="1"/>
  <c r="K52" i="5" s="1"/>
  <c r="K16" i="5"/>
  <c r="H52" i="5" s="1"/>
  <c r="J16" i="5"/>
  <c r="I16" i="5"/>
  <c r="E52" i="5" s="1"/>
  <c r="H16" i="5"/>
  <c r="L15" i="5"/>
  <c r="M15" i="5" s="1"/>
  <c r="K50" i="5" s="1"/>
  <c r="K15" i="5"/>
  <c r="H50" i="5" s="1"/>
  <c r="J15" i="5"/>
  <c r="I15" i="5"/>
  <c r="E50" i="5" s="1"/>
  <c r="H15" i="5"/>
  <c r="L14" i="5"/>
  <c r="M14" i="5" s="1"/>
  <c r="K48" i="5" s="1"/>
  <c r="K14" i="5"/>
  <c r="H48" i="5" s="1"/>
  <c r="J14" i="5"/>
  <c r="I14" i="5"/>
  <c r="E48" i="5" s="1"/>
  <c r="H14" i="5"/>
  <c r="L13" i="5"/>
  <c r="M13" i="5" s="1"/>
  <c r="K46" i="5" s="1"/>
  <c r="K13" i="5"/>
  <c r="H46" i="5" s="1"/>
  <c r="J13" i="5"/>
  <c r="I13" i="5"/>
  <c r="E46" i="5" s="1"/>
  <c r="H13" i="5"/>
  <c r="L12" i="5"/>
  <c r="M12" i="5" s="1"/>
  <c r="K44" i="5" s="1"/>
  <c r="K12" i="5"/>
  <c r="H44" i="5" s="1"/>
  <c r="J12" i="5"/>
  <c r="I12" i="5"/>
  <c r="E44" i="5" s="1"/>
  <c r="H12" i="5"/>
  <c r="L11" i="5"/>
  <c r="M11" i="5" s="1"/>
  <c r="K42" i="5" s="1"/>
  <c r="K11" i="5"/>
  <c r="H42" i="5" s="1"/>
  <c r="J11" i="5"/>
  <c r="I11" i="5"/>
  <c r="E42" i="5" s="1"/>
  <c r="H11" i="5"/>
  <c r="M10" i="5"/>
  <c r="K40" i="5" s="1"/>
  <c r="L10" i="5"/>
  <c r="K10" i="5"/>
  <c r="H40" i="5" s="1"/>
  <c r="J10" i="5"/>
  <c r="I10" i="5"/>
  <c r="E40" i="5" s="1"/>
  <c r="H10" i="5"/>
  <c r="L9" i="5"/>
  <c r="M9" i="5" s="1"/>
  <c r="K38" i="5" s="1"/>
  <c r="K9" i="5"/>
  <c r="H38" i="5" s="1"/>
  <c r="J9" i="5"/>
  <c r="I9" i="5"/>
  <c r="E38" i="5" s="1"/>
  <c r="H9" i="5"/>
  <c r="L8" i="5"/>
  <c r="M8" i="5" s="1"/>
  <c r="K36" i="5" s="1"/>
  <c r="K8" i="5"/>
  <c r="H36" i="5" s="1"/>
  <c r="J8" i="5"/>
  <c r="I8" i="5"/>
  <c r="E36" i="5" s="1"/>
  <c r="H8" i="5"/>
  <c r="L7" i="5"/>
  <c r="M7" i="5" s="1"/>
  <c r="K34" i="5" s="1"/>
  <c r="K7" i="5"/>
  <c r="H34" i="5" s="1"/>
  <c r="J7" i="5"/>
  <c r="I7" i="5"/>
  <c r="E34" i="5" s="1"/>
  <c r="H7" i="5"/>
  <c r="L6" i="5"/>
  <c r="M6" i="5" s="1"/>
  <c r="K32" i="5" s="1"/>
  <c r="K6" i="5"/>
  <c r="H32" i="5" s="1"/>
  <c r="J6" i="5"/>
  <c r="I6" i="5"/>
  <c r="E32" i="5" s="1"/>
  <c r="H6" i="5"/>
  <c r="L5" i="5"/>
  <c r="M5" i="5" s="1"/>
  <c r="K30" i="5" s="1"/>
  <c r="K5" i="5"/>
  <c r="H30" i="5" s="1"/>
  <c r="J5" i="5"/>
  <c r="I5" i="5"/>
  <c r="E30" i="5" s="1"/>
  <c r="H5" i="5"/>
  <c r="L4" i="5"/>
  <c r="M4" i="5" s="1"/>
  <c r="K28" i="5" s="1"/>
  <c r="K4" i="5"/>
  <c r="H28" i="5" s="1"/>
  <c r="J4" i="5"/>
  <c r="I4" i="5"/>
  <c r="E28" i="5" s="1"/>
  <c r="H4" i="5"/>
  <c r="L3" i="5"/>
  <c r="M3" i="5" s="1"/>
  <c r="K26" i="5" s="1"/>
  <c r="K3" i="5"/>
  <c r="H26" i="5" s="1"/>
  <c r="J3" i="5"/>
  <c r="I3" i="5"/>
  <c r="E26" i="5" s="1"/>
  <c r="H3" i="5"/>
  <c r="I2" i="5"/>
  <c r="E24" i="5" s="1"/>
  <c r="H2" i="5"/>
  <c r="K2" i="5"/>
  <c r="H24" i="5" s="1"/>
  <c r="J19" i="5" l="1"/>
  <c r="L19" i="5"/>
  <c r="M19" i="5" s="1"/>
  <c r="K54" i="5" s="1"/>
  <c r="J54" i="5"/>
  <c r="L2" i="5"/>
  <c r="M2" i="5" s="1"/>
  <c r="K24" i="5" s="1"/>
  <c r="J2" i="5"/>
  <c r="K18" i="5" l="1"/>
  <c r="J18" i="5"/>
  <c r="L18" i="5"/>
  <c r="M18" i="5" s="1"/>
</calcChain>
</file>

<file path=xl/sharedStrings.xml><?xml version="1.0" encoding="utf-8"?>
<sst xmlns="http://schemas.openxmlformats.org/spreadsheetml/2006/main" count="261" uniqueCount="46">
  <si>
    <t>Overzicht per VVR</t>
  </si>
  <si>
    <t>VVR</t>
  </si>
  <si>
    <t>Huidig regulier</t>
  </si>
  <si>
    <t>Huidig VOM (huidige belbus) uniek</t>
  </si>
  <si>
    <t>Fase 0 regulier</t>
  </si>
  <si>
    <t>Fase 0 VOM (huidige belbus) uniek</t>
  </si>
  <si>
    <t>Aalst</t>
  </si>
  <si>
    <t>Antwerpen</t>
  </si>
  <si>
    <t>Brugge</t>
  </si>
  <si>
    <t>Gent</t>
  </si>
  <si>
    <t>Kempen</t>
  </si>
  <si>
    <t>Kortrijk</t>
  </si>
  <si>
    <t xml:space="preserve">Leuven </t>
  </si>
  <si>
    <t>Limburg</t>
  </si>
  <si>
    <t>Mechelen</t>
  </si>
  <si>
    <t>Midwest</t>
  </si>
  <si>
    <t>Oostende</t>
  </si>
  <si>
    <t>Vlaamse Ardennen</t>
  </si>
  <si>
    <t>Vlaamse Rand</t>
  </si>
  <si>
    <t>Waasland</t>
  </si>
  <si>
    <t>Westhoek</t>
  </si>
  <si>
    <t>Huidig belbus uniek</t>
  </si>
  <si>
    <t>BB KN/AN</t>
  </si>
  <si>
    <t>BB VOM uniek</t>
  </si>
  <si>
    <t># Verschil KN/AN</t>
  </si>
  <si>
    <t>% Verschil KN/AN</t>
  </si>
  <si>
    <t># Verschil VOM uniek</t>
  </si>
  <si>
    <t>% Verschil VOM uniek</t>
  </si>
  <si>
    <t># Verschil KN/AN + VOM uniek</t>
  </si>
  <si>
    <t>% Verschil KN/AN + VOM uniek</t>
  </si>
  <si>
    <t>*Buiten Vlaanderen</t>
  </si>
  <si>
    <r>
      <t>Eindtotaal</t>
    </r>
    <r>
      <rPr>
        <sz val="11"/>
        <color theme="1"/>
        <rFont val="Calibri"/>
        <family val="2"/>
        <scheme val="minor"/>
      </rPr>
      <t xml:space="preserve"> (Vlaanderen en buiten Vlaanderen)</t>
    </r>
  </si>
  <si>
    <r>
      <t>Eindtotaal</t>
    </r>
    <r>
      <rPr>
        <u/>
        <sz val="11"/>
        <color theme="1"/>
        <rFont val="Calibri"/>
        <family val="2"/>
        <scheme val="minor"/>
      </rPr>
      <t xml:space="preserve"> (Vlaanderen)</t>
    </r>
  </si>
  <si>
    <t>Huidig net</t>
  </si>
  <si>
    <t>regulier</t>
  </si>
  <si>
    <t>belbus uniek</t>
  </si>
  <si>
    <t>regulier + belbus uniek</t>
  </si>
  <si>
    <t>BB net</t>
  </si>
  <si>
    <t>KN/AN</t>
  </si>
  <si>
    <t>VOM uniek</t>
  </si>
  <si>
    <t>KN/AN + VOM uniek</t>
  </si>
  <si>
    <t>Leuven</t>
  </si>
  <si>
    <t>Vlaamse Ard</t>
  </si>
  <si>
    <r>
      <t>Totaal</t>
    </r>
    <r>
      <rPr>
        <sz val="11"/>
        <color rgb="FF434343"/>
        <rFont val="Calibri"/>
        <family val="2"/>
      </rPr>
      <t xml:space="preserve"> (Vlaanderen)</t>
    </r>
  </si>
  <si>
    <t>Huidig belbus gemengd</t>
  </si>
  <si>
    <t>BB VOM gemengd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</si>
</sst>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434343"/>
      <name val="Calibri"/>
      <family val="2"/>
    </font>
    <font>
      <sz val="11"/>
      <color rgb="FF43434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DEB0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362"/>
        <bgColor indexed="64"/>
      </patternFill>
    </fill>
    <fill>
      <patternFill patternType="solid">
        <fgColor rgb="FFFEF9B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DD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medium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ck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medium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0" fillId="0" borderId="0" xfId="1" applyNumberFormat="1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1" applyNumberFormat="1" applyFont="1" applyAlignment="1">
      <alignment horizontal="center" vertical="center" wrapText="1"/>
    </xf>
    <xf numFmtId="3" fontId="0" fillId="0" borderId="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9" fontId="0" fillId="0" borderId="0" xfId="2" applyFont="1" applyAlignment="1">
      <alignment horizontal="center" vertical="center" wrapText="1"/>
    </xf>
    <xf numFmtId="9" fontId="4" fillId="0" borderId="0" xfId="2" applyFont="1" applyAlignment="1">
      <alignment horizontal="center" vertical="center" wrapText="1"/>
    </xf>
    <xf numFmtId="9" fontId="3" fillId="0" borderId="0" xfId="2" applyFont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3" fontId="0" fillId="0" borderId="0" xfId="2" applyNumberFormat="1" applyFont="1" applyAlignment="1">
      <alignment horizontal="center" vertical="center" wrapText="1"/>
    </xf>
    <xf numFmtId="3" fontId="4" fillId="0" borderId="0" xfId="2" applyNumberFormat="1" applyFont="1" applyAlignment="1">
      <alignment horizontal="center" vertical="center" wrapText="1"/>
    </xf>
    <xf numFmtId="3" fontId="3" fillId="0" borderId="0" xfId="2" applyNumberFormat="1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3" fontId="0" fillId="0" borderId="0" xfId="0" applyNumberFormat="1"/>
    <xf numFmtId="9" fontId="0" fillId="0" borderId="0" xfId="0" applyNumberFormat="1"/>
    <xf numFmtId="0" fontId="2" fillId="3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 readingOrder="1"/>
    </xf>
    <xf numFmtId="0" fontId="5" fillId="10" borderId="5" xfId="0" applyFont="1" applyFill="1" applyBorder="1" applyAlignment="1">
      <alignment horizontal="center" vertical="center" wrapText="1" readingOrder="1"/>
    </xf>
    <xf numFmtId="0" fontId="5" fillId="10" borderId="8" xfId="0" applyFont="1" applyFill="1" applyBorder="1" applyAlignment="1">
      <alignment horizontal="center" vertical="center" wrapText="1" readingOrder="1"/>
    </xf>
    <xf numFmtId="0" fontId="5" fillId="10" borderId="13" xfId="0" applyFont="1" applyFill="1" applyBorder="1" applyAlignment="1">
      <alignment horizontal="center" vertical="center" wrapText="1" readingOrder="1"/>
    </xf>
    <xf numFmtId="0" fontId="5" fillId="10" borderId="2" xfId="0" applyFont="1" applyFill="1" applyBorder="1" applyAlignment="1">
      <alignment horizontal="center" vertical="center" wrapText="1" readingOrder="1"/>
    </xf>
  </cellXfs>
  <cellStyles count="3">
    <cellStyle name="Komma" xfId="1" builtinId="3"/>
    <cellStyle name="Procent" xfId="2" builtinId="5"/>
    <cellStyle name="Standaard" xfId="0" builtinId="0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DEB0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DEB0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DEB03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EF362"/>
      <color rgb="FFFEF9BA"/>
      <color rgb="FFFDEB03"/>
      <color rgb="FFFEF79C"/>
      <color rgb="FFFFF9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23FE65B-A214-4F46-962E-1AC053627A13}" name="Tabel13" displayName="Tabel13" ref="A3:E18" totalsRowShown="0" headerRowDxfId="43" dataDxfId="41" headerRowBorderDxfId="42" dataCellStyle="Komma">
  <autoFilter ref="A3:E18" xr:uid="{C06070DC-0D2F-4C0D-B90C-1EC28A09E9B6}"/>
  <tableColumns count="5">
    <tableColumn id="1" xr3:uid="{F2D53E77-6730-4174-A3F8-43A10AC804EB}" name="VVR" dataDxfId="40"/>
    <tableColumn id="2" xr3:uid="{D06A8537-92CA-4FEE-BB78-7FCAC9B848B3}" name="Huidig regulier" dataDxfId="39" dataCellStyle="Komma"/>
    <tableColumn id="3" xr3:uid="{7D9EC302-D5B6-4C05-81E9-EB78E4624A14}" name="Huidig VOM (huidige belbus) uniek" dataDxfId="38" dataCellStyle="Komma"/>
    <tableColumn id="4" xr3:uid="{821EAFAD-0AD2-43A0-B449-59EB1C11A5FE}" name="Fase 0 regulier" dataDxfId="37" dataCellStyle="Komma"/>
    <tableColumn id="5" xr3:uid="{F2D6E38F-9696-4E44-BB92-34B961E579D4}" name="Fase 0 VOM (huidige belbus) uniek" dataDxfId="36" dataCellStyle="Komma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B56338FF-826C-4F7B-8B1E-24742972A798}" name="Tabel138" displayName="Tabel138" ref="A1:E19" totalsRowShown="0" headerRowDxfId="35" dataDxfId="33" headerRowBorderDxfId="34" dataCellStyle="Komma">
  <autoFilter ref="A1:E19" xr:uid="{B56338FF-826C-4F7B-8B1E-24742972A798}"/>
  <tableColumns count="5">
    <tableColumn id="1" xr3:uid="{6330688C-C6F9-47B3-BF74-71BD2D023105}" name="VVR" dataDxfId="32"/>
    <tableColumn id="2" xr3:uid="{87B0498E-0801-4332-B260-9352DE8734FC}" name="Huidig regulier" dataDxfId="31" dataCellStyle="Komma"/>
    <tableColumn id="3" xr3:uid="{21712BDF-E2DE-444E-9848-B1AB6AABA31C}" name="Huidig belbus uniek" dataDxfId="30" dataCellStyle="Komma"/>
    <tableColumn id="4" xr3:uid="{77E1FC73-11E8-4BE2-9AC9-DA8C4D1857C4}" name="BB KN/AN" dataDxfId="29" dataCellStyle="Komma"/>
    <tableColumn id="7" xr3:uid="{75678780-2C68-4BE4-B333-67197944F151}" name="BB VOM uniek" dataDxfId="28" dataCellStyle="Komma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48325F7F-24DC-46D1-BB0F-382869B3F902}" name="Tabel11039" displayName="Tabel11039" ref="G1:M19" totalsRowShown="0" headerRowDxfId="27" dataDxfId="25" headerRowBorderDxfId="26" dataCellStyle="Komma">
  <autoFilter ref="G1:M19" xr:uid="{48325F7F-24DC-46D1-BB0F-382869B3F902}"/>
  <tableColumns count="7">
    <tableColumn id="1" xr3:uid="{3A6EDEC7-8221-4B3A-B03F-9E2D88D9A3AE}" name="VVR" dataDxfId="24"/>
    <tableColumn id="2" xr3:uid="{4885F49D-D2EC-48BE-AF39-AB6C1D34F90E}" name="# Verschil KN/AN" dataDxfId="23" dataCellStyle="Procent">
      <calculatedColumnFormula>(Tabel138[[#This Row],[BB KN/AN]]-Tabel138[[#This Row],[Huidig regulier]])</calculatedColumnFormula>
    </tableColumn>
    <tableColumn id="3" xr3:uid="{F0FDA29B-1649-4ADE-92D2-B41F6E029784}" name="% Verschil KN/AN" dataDxfId="22" dataCellStyle="Procent">
      <calculatedColumnFormula>(Tabel138[[#This Row],[BB KN/AN]]-Tabel138[[#This Row],[Huidig regulier]])/Tabel138[[#This Row],[Huidig regulier]]</calculatedColumnFormula>
    </tableColumn>
    <tableColumn id="4" xr3:uid="{E45EDCED-1AA4-47D5-8747-0CEFF68F48F0}" name="# Verschil VOM uniek" dataDxfId="21" dataCellStyle="Komma">
      <calculatedColumnFormula>(Tabel138[[#This Row],[BB VOM uniek]]-Tabel138[[#This Row],[Huidig belbus uniek]])</calculatedColumnFormula>
    </tableColumn>
    <tableColumn id="7" xr3:uid="{CCD4BBF8-9691-4B26-A7D0-AA863801A432}" name="% Verschil VOM uniek" dataDxfId="20" dataCellStyle="Procent">
      <calculatedColumnFormula>(Tabel138[[#This Row],[BB VOM uniek]]-Tabel138[[#This Row],[Huidig belbus uniek]])/Tabel138[[#This Row],[Huidig belbus uniek]]</calculatedColumnFormula>
    </tableColumn>
    <tableColumn id="5" xr3:uid="{72642529-3E13-468A-BE7D-F7201CE792BE}" name="# Verschil KN/AN + VOM uniek" dataDxfId="19" dataCellStyle="Komma">
      <calculatedColumnFormula>(Tabel138[[#This Row],[BB KN/AN]]+Tabel138[[#This Row],[BB VOM uniek]])-(Tabel138[[#This Row],[Huidig regulier]]+Tabel138[[#This Row],[Huidig belbus uniek]])</calculatedColumnFormula>
    </tableColumn>
    <tableColumn id="6" xr3:uid="{FC4D8F12-6272-4885-9605-1BD7DDF77ABA}" name="% Verschil KN/AN + VOM uniek" dataDxfId="18" dataCellStyle="Procent">
      <calculatedColumnFormula>Tabel11039[[#This Row],['# Verschil KN/AN + VOM uniek]]/(Tabel138[[#This Row],[Huidig regulier]]+Tabel138[[#This Row],[Huidig belbus uniek]])</calculatedColumnFormula>
    </tableColumn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1A0C757-1F99-41BD-99CF-DF0D2AD31425}" name="Tabel1387" displayName="Tabel1387" ref="A62:E80" totalsRowShown="0" headerRowDxfId="17" dataDxfId="15" headerRowBorderDxfId="16" dataCellStyle="Komma">
  <autoFilter ref="A62:E80" xr:uid="{31A0C757-1F99-41BD-99CF-DF0D2AD31425}"/>
  <tableColumns count="5">
    <tableColumn id="1" xr3:uid="{7DA6F75F-D320-4191-8665-7F66651C9AFF}" name="VVR" dataDxfId="14"/>
    <tableColumn id="2" xr3:uid="{6F5C0124-5A6B-4175-8CF5-F19DF437032C}" name="Huidig belbus uniek" dataDxfId="13" dataCellStyle="Komma"/>
    <tableColumn id="3" xr3:uid="{E6E1C8FE-3D1D-44CA-AC86-138C52C89BEB}" name="Huidig belbus gemengd" dataDxfId="12" dataCellStyle="Komma"/>
    <tableColumn id="4" xr3:uid="{6E7D4725-B14D-49BA-8060-63F19A345B68}" name="BB VOM uniek" dataDxfId="11" dataCellStyle="Komma"/>
    <tableColumn id="7" xr3:uid="{227D578B-E6BE-4E8C-8B56-B0A18D87BE9F}" name="BB VOM gemengd" dataDxfId="10" dataCellStyle="Komma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3DEF4A62-62A3-46DE-8DB6-EEA363D47937}" name="Tabel1103937" displayName="Tabel1103937" ref="G62:M80" totalsRowShown="0" headerRowDxfId="9" dataDxfId="7" headerRowBorderDxfId="8" dataCellStyle="Komma">
  <autoFilter ref="G62:M80" xr:uid="{3DEF4A62-62A3-46DE-8DB6-EEA363D47937}"/>
  <tableColumns count="7">
    <tableColumn id="1" xr3:uid="{940C3877-63E5-4611-BDE5-CC31BE17802F}" name="VVR" dataDxfId="6"/>
    <tableColumn id="2" xr3:uid="{6CFD8F55-420C-4079-B64C-DEE9C132150B}" name="# Verschil KN/AN" dataDxfId="5" dataCellStyle="Procent">
      <calculatedColumnFormula>(Tabel1387[[#This Row],[BB VOM uniek]]-Tabel1387[[#This Row],[Huidig belbus uniek]])</calculatedColumnFormula>
    </tableColumn>
    <tableColumn id="3" xr3:uid="{8C28B3C5-058F-42FB-8B44-333AB80FE64F}" name="% Verschil KN/AN" dataDxfId="4" dataCellStyle="Procent">
      <calculatedColumnFormula>(Tabel1387[[#This Row],[BB VOM uniek]]-Tabel1387[[#This Row],[Huidig belbus uniek]])/Tabel1387[[#This Row],[Huidig belbus uniek]]</calculatedColumnFormula>
    </tableColumn>
    <tableColumn id="4" xr3:uid="{02A1E249-FAB0-483F-A980-226D4378E886}" name="# Verschil VOM uniek" dataDxfId="3" dataCellStyle="Komma">
      <calculatedColumnFormula>(Tabel1387[[#This Row],[BB VOM gemengd]]-Tabel1387[[#This Row],[Huidig belbus gemengd]])</calculatedColumnFormula>
    </tableColumn>
    <tableColumn id="7" xr3:uid="{6851212A-CEB3-4A67-932F-813710DAD2A6}" name="% Verschil VOM uniek" dataDxfId="2" dataCellStyle="Procent">
      <calculatedColumnFormula>(Tabel1387[[#This Row],[BB VOM gemengd]]-Tabel1387[[#This Row],[Huidig belbus gemengd]])/Tabel1387[[#This Row],[Huidig belbus gemengd]]</calculatedColumnFormula>
    </tableColumn>
    <tableColumn id="5" xr3:uid="{ED9FC740-0A7D-4436-9F64-B7FEE85BFEEA}" name="# Verschil KN/AN + VOM uniek" dataDxfId="1" dataCellStyle="Komma">
      <calculatedColumnFormula>(Tabel1387[[#This Row],[BB VOM uniek]]+Tabel1387[[#This Row],[BB VOM gemengd]])-(Tabel1387[[#This Row],[Huidig belbus uniek]]+Tabel1387[[#This Row],[Huidig belbus gemengd]])</calculatedColumnFormula>
    </tableColumn>
    <tableColumn id="6" xr3:uid="{CB660500-CB01-43D7-A616-3E7BBA577A04}" name="% Verschil KN/AN + VOM uniek" dataDxfId="0" dataCellStyle="Procent">
      <calculatedColumnFormula>Tabel1103937[[#This Row],['# Verschil KN/AN + VOM uniek]]/(Tabel1387[[#This Row],[Huidig belbus uniek]]+Tabel1387[[#This Row],[Huidig belbus gemengd]])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1E5CB-9656-489D-9D25-1CE359305432}">
  <sheetPr>
    <pageSetUpPr fitToPage="1"/>
  </sheetPr>
  <dimension ref="A1:I18"/>
  <sheetViews>
    <sheetView tabSelected="1" workbookViewId="0">
      <selection activeCell="A13" sqref="A13"/>
    </sheetView>
  </sheetViews>
  <sheetFormatPr defaultRowHeight="14.5" x14ac:dyDescent="0.35"/>
  <cols>
    <col min="1" max="1" width="16.6328125" style="2" bestFit="1" customWidth="1"/>
    <col min="2" max="2" width="17.7265625" style="2" bestFit="1" customWidth="1"/>
    <col min="3" max="3" width="35.26953125" style="2" bestFit="1" customWidth="1"/>
    <col min="4" max="4" width="28.453125" style="2" customWidth="1"/>
    <col min="5" max="5" width="35" style="2" bestFit="1" customWidth="1"/>
  </cols>
  <sheetData>
    <row r="1" spans="1:9" x14ac:dyDescent="0.35">
      <c r="A1" s="41" t="s">
        <v>0</v>
      </c>
      <c r="B1" s="41"/>
      <c r="C1" s="41"/>
      <c r="D1" s="41"/>
      <c r="E1" s="41"/>
    </row>
    <row r="3" spans="1:9" x14ac:dyDescent="0.35">
      <c r="A3" s="3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1"/>
      <c r="G3" s="1"/>
      <c r="H3" s="1"/>
      <c r="I3" s="1"/>
    </row>
    <row r="4" spans="1:9" x14ac:dyDescent="0.35">
      <c r="A4" s="2" t="s">
        <v>6</v>
      </c>
      <c r="B4" s="4">
        <v>1256</v>
      </c>
      <c r="C4" s="4">
        <v>248</v>
      </c>
      <c r="D4" s="4">
        <v>1250</v>
      </c>
      <c r="E4" s="4">
        <v>246</v>
      </c>
    </row>
    <row r="5" spans="1:9" x14ac:dyDescent="0.35">
      <c r="A5" s="2" t="s">
        <v>7</v>
      </c>
      <c r="B5" s="4">
        <v>3258</v>
      </c>
      <c r="C5" s="4">
        <v>36</v>
      </c>
      <c r="D5" s="4">
        <v>3253</v>
      </c>
      <c r="E5" s="4">
        <v>36</v>
      </c>
    </row>
    <row r="6" spans="1:9" x14ac:dyDescent="0.35">
      <c r="A6" s="2" t="s">
        <v>8</v>
      </c>
      <c r="B6" s="4">
        <v>1190</v>
      </c>
      <c r="C6" s="4">
        <v>179</v>
      </c>
      <c r="D6" s="4">
        <v>1189</v>
      </c>
      <c r="E6" s="4">
        <v>179</v>
      </c>
    </row>
    <row r="7" spans="1:9" x14ac:dyDescent="0.35">
      <c r="A7" s="2" t="s">
        <v>9</v>
      </c>
      <c r="B7" s="4">
        <v>2747</v>
      </c>
      <c r="C7" s="4">
        <v>580</v>
      </c>
      <c r="D7" s="4">
        <v>2724</v>
      </c>
      <c r="E7" s="4">
        <v>578</v>
      </c>
    </row>
    <row r="8" spans="1:9" x14ac:dyDescent="0.35">
      <c r="A8" s="2" t="s">
        <v>10</v>
      </c>
      <c r="B8" s="4">
        <v>2011</v>
      </c>
      <c r="C8" s="4">
        <v>388</v>
      </c>
      <c r="D8" s="4">
        <v>2009</v>
      </c>
      <c r="E8" s="4">
        <v>388</v>
      </c>
    </row>
    <row r="9" spans="1:9" x14ac:dyDescent="0.35">
      <c r="A9" s="2" t="s">
        <v>11</v>
      </c>
      <c r="B9" s="4">
        <v>1183</v>
      </c>
      <c r="C9" s="4">
        <v>164</v>
      </c>
      <c r="D9" s="4">
        <v>1189</v>
      </c>
      <c r="E9" s="4">
        <v>164</v>
      </c>
    </row>
    <row r="10" spans="1:9" x14ac:dyDescent="0.35">
      <c r="A10" s="2" t="s">
        <v>12</v>
      </c>
      <c r="B10" s="4">
        <v>3089</v>
      </c>
      <c r="C10" s="4">
        <v>518</v>
      </c>
      <c r="D10" s="4">
        <v>3074</v>
      </c>
      <c r="E10" s="4">
        <v>518</v>
      </c>
    </row>
    <row r="11" spans="1:9" x14ac:dyDescent="0.35">
      <c r="A11" s="2" t="s">
        <v>13</v>
      </c>
      <c r="B11" s="4">
        <v>5086</v>
      </c>
      <c r="C11" s="4">
        <v>1382</v>
      </c>
      <c r="D11" s="4">
        <v>5084</v>
      </c>
      <c r="E11" s="4">
        <v>1383</v>
      </c>
    </row>
    <row r="12" spans="1:9" x14ac:dyDescent="0.35">
      <c r="A12" s="2" t="s">
        <v>14</v>
      </c>
      <c r="B12" s="4">
        <v>1310</v>
      </c>
      <c r="C12" s="4">
        <v>215</v>
      </c>
      <c r="D12" s="4">
        <v>1307</v>
      </c>
      <c r="E12" s="4">
        <v>215</v>
      </c>
    </row>
    <row r="13" spans="1:9" x14ac:dyDescent="0.35">
      <c r="A13" s="2" t="s">
        <v>15</v>
      </c>
      <c r="B13" s="4">
        <v>994</v>
      </c>
      <c r="C13" s="4">
        <v>287</v>
      </c>
      <c r="D13" s="4">
        <v>1004</v>
      </c>
      <c r="E13" s="4">
        <v>274</v>
      </c>
    </row>
    <row r="14" spans="1:9" x14ac:dyDescent="0.35">
      <c r="A14" s="2" t="s">
        <v>16</v>
      </c>
      <c r="B14" s="4">
        <v>761</v>
      </c>
      <c r="C14" s="4">
        <v>37</v>
      </c>
      <c r="D14" s="4">
        <v>760</v>
      </c>
      <c r="E14" s="4">
        <v>36</v>
      </c>
    </row>
    <row r="15" spans="1:9" x14ac:dyDescent="0.35">
      <c r="A15" s="2" t="s">
        <v>17</v>
      </c>
      <c r="B15" s="4">
        <v>1380</v>
      </c>
      <c r="C15" s="4">
        <v>441</v>
      </c>
      <c r="D15" s="4">
        <v>1379</v>
      </c>
      <c r="E15" s="4">
        <v>439</v>
      </c>
    </row>
    <row r="16" spans="1:9" x14ac:dyDescent="0.35">
      <c r="A16" s="2" t="s">
        <v>18</v>
      </c>
      <c r="B16" s="4">
        <v>2750</v>
      </c>
      <c r="C16" s="4">
        <v>48</v>
      </c>
      <c r="D16" s="4">
        <v>2705</v>
      </c>
      <c r="E16" s="4">
        <v>48</v>
      </c>
    </row>
    <row r="17" spans="1:5" x14ac:dyDescent="0.35">
      <c r="A17" s="2" t="s">
        <v>19</v>
      </c>
      <c r="B17" s="4">
        <v>842</v>
      </c>
      <c r="C17" s="4">
        <v>208</v>
      </c>
      <c r="D17" s="4">
        <v>844</v>
      </c>
      <c r="E17" s="4">
        <v>208</v>
      </c>
    </row>
    <row r="18" spans="1:5" x14ac:dyDescent="0.35">
      <c r="A18" s="2" t="s">
        <v>20</v>
      </c>
      <c r="B18" s="4">
        <v>1153</v>
      </c>
      <c r="C18" s="4">
        <v>369</v>
      </c>
      <c r="D18" s="4">
        <v>1182</v>
      </c>
      <c r="E18" s="4">
        <v>367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Header>&amp;A</oddHeader>
    <oddFooter>Pagina &amp;P van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A8B3A-0B52-48DE-8007-48682272C43A}">
  <dimension ref="A1:M80"/>
  <sheetViews>
    <sheetView topLeftCell="A61" zoomScale="80" zoomScaleNormal="80" workbookViewId="0">
      <selection activeCell="D61" sqref="D1:D1048576"/>
    </sheetView>
  </sheetViews>
  <sheetFormatPr defaultRowHeight="14.5" x14ac:dyDescent="0.35"/>
  <cols>
    <col min="1" max="8" width="15" customWidth="1"/>
    <col min="9" max="9" width="19.26953125" bestFit="1" customWidth="1"/>
    <col min="10" max="13" width="15" customWidth="1"/>
  </cols>
  <sheetData>
    <row r="1" spans="1:13" ht="43.5" x14ac:dyDescent="0.35">
      <c r="A1" s="7" t="s">
        <v>1</v>
      </c>
      <c r="B1" s="8" t="s">
        <v>2</v>
      </c>
      <c r="C1" s="8" t="s">
        <v>21</v>
      </c>
      <c r="D1" s="9" t="s">
        <v>22</v>
      </c>
      <c r="E1" s="9" t="s">
        <v>23</v>
      </c>
      <c r="F1" s="10"/>
      <c r="G1" s="22" t="s">
        <v>1</v>
      </c>
      <c r="H1" s="26" t="s">
        <v>24</v>
      </c>
      <c r="I1" s="26" t="s">
        <v>25</v>
      </c>
      <c r="J1" s="27" t="s">
        <v>26</v>
      </c>
      <c r="K1" s="27" t="s">
        <v>27</v>
      </c>
      <c r="L1" s="28" t="s">
        <v>28</v>
      </c>
      <c r="M1" s="28" t="s">
        <v>29</v>
      </c>
    </row>
    <row r="2" spans="1:13" x14ac:dyDescent="0.35">
      <c r="A2" s="11" t="s">
        <v>6</v>
      </c>
      <c r="B2" s="12">
        <v>1256</v>
      </c>
      <c r="C2" s="12">
        <v>248</v>
      </c>
      <c r="D2" s="12">
        <v>1129</v>
      </c>
      <c r="E2" s="12">
        <v>102</v>
      </c>
      <c r="F2" s="13"/>
      <c r="G2" s="11" t="s">
        <v>6</v>
      </c>
      <c r="H2" s="23">
        <f>(Tabel138[[#This Row],[BB KN/AN]]-Tabel138[[#This Row],[Huidig regulier]])</f>
        <v>-127</v>
      </c>
      <c r="I2" s="19">
        <f>(Tabel138[[#This Row],[BB KN/AN]]-Tabel138[[#This Row],[Huidig regulier]])/Tabel138[[#This Row],[Huidig regulier]]</f>
        <v>-0.10111464968152867</v>
      </c>
      <c r="J2" s="12">
        <f>(Tabel138[[#This Row],[BB VOM uniek]]-Tabel138[[#This Row],[Huidig belbus uniek]])</f>
        <v>-146</v>
      </c>
      <c r="K2" s="19">
        <f>(Tabel138[[#This Row],[BB VOM uniek]]-Tabel138[[#This Row],[Huidig belbus uniek]])/Tabel138[[#This Row],[Huidig belbus uniek]]</f>
        <v>-0.58870967741935487</v>
      </c>
      <c r="L2" s="12">
        <f>(Tabel138[[#This Row],[BB KN/AN]]+Tabel138[[#This Row],[BB VOM uniek]])-(Tabel138[[#This Row],[Huidig regulier]]+Tabel138[[#This Row],[Huidig belbus uniek]])</f>
        <v>-273</v>
      </c>
      <c r="M2" s="19">
        <f>Tabel11039[[#This Row],['# Verschil KN/AN + VOM uniek]]/(Tabel138[[#This Row],[Huidig regulier]]+Tabel138[[#This Row],[Huidig belbus uniek]])</f>
        <v>-0.18151595744680851</v>
      </c>
    </row>
    <row r="3" spans="1:13" x14ac:dyDescent="0.35">
      <c r="A3" s="11" t="s">
        <v>7</v>
      </c>
      <c r="B3" s="12">
        <v>3258</v>
      </c>
      <c r="C3" s="12">
        <v>36</v>
      </c>
      <c r="D3" s="12">
        <v>3003</v>
      </c>
      <c r="E3" s="12">
        <v>346</v>
      </c>
      <c r="F3" s="13"/>
      <c r="G3" s="11" t="s">
        <v>7</v>
      </c>
      <c r="H3" s="23">
        <f>(Tabel138[[#This Row],[BB KN/AN]]-Tabel138[[#This Row],[Huidig regulier]])</f>
        <v>-255</v>
      </c>
      <c r="I3" s="19">
        <f>(Tabel138[[#This Row],[BB KN/AN]]-Tabel138[[#This Row],[Huidig regulier]])/Tabel138[[#This Row],[Huidig regulier]]</f>
        <v>-7.8268876611418042E-2</v>
      </c>
      <c r="J3" s="12">
        <f>(Tabel138[[#This Row],[BB VOM uniek]]-Tabel138[[#This Row],[Huidig belbus uniek]])</f>
        <v>310</v>
      </c>
      <c r="K3" s="19">
        <f>(Tabel138[[#This Row],[BB VOM uniek]]-Tabel138[[#This Row],[Huidig belbus uniek]])/Tabel138[[#This Row],[Huidig belbus uniek]]</f>
        <v>8.6111111111111107</v>
      </c>
      <c r="L3" s="12">
        <f>(Tabel138[[#This Row],[BB KN/AN]]+Tabel138[[#This Row],[BB VOM uniek]])-(Tabel138[[#This Row],[Huidig regulier]]+Tabel138[[#This Row],[Huidig belbus uniek]])</f>
        <v>55</v>
      </c>
      <c r="M3" s="19">
        <f>Tabel11039[[#This Row],['# Verschil KN/AN + VOM uniek]]/(Tabel138[[#This Row],[Huidig regulier]]+Tabel138[[#This Row],[Huidig belbus uniek]])</f>
        <v>1.6697024893746207E-2</v>
      </c>
    </row>
    <row r="4" spans="1:13" x14ac:dyDescent="0.35">
      <c r="A4" s="11" t="s">
        <v>8</v>
      </c>
      <c r="B4" s="12">
        <v>1190</v>
      </c>
      <c r="C4" s="12">
        <v>179</v>
      </c>
      <c r="D4" s="12">
        <v>915</v>
      </c>
      <c r="E4" s="12">
        <v>147</v>
      </c>
      <c r="F4" s="13"/>
      <c r="G4" s="11" t="s">
        <v>8</v>
      </c>
      <c r="H4" s="23">
        <f>(Tabel138[[#This Row],[BB KN/AN]]-Tabel138[[#This Row],[Huidig regulier]])</f>
        <v>-275</v>
      </c>
      <c r="I4" s="19">
        <f>(Tabel138[[#This Row],[BB KN/AN]]-Tabel138[[#This Row],[Huidig regulier]])/Tabel138[[#This Row],[Huidig regulier]]</f>
        <v>-0.23109243697478993</v>
      </c>
      <c r="J4" s="12">
        <f>(Tabel138[[#This Row],[BB VOM uniek]]-Tabel138[[#This Row],[Huidig belbus uniek]])</f>
        <v>-32</v>
      </c>
      <c r="K4" s="19">
        <f>(Tabel138[[#This Row],[BB VOM uniek]]-Tabel138[[#This Row],[Huidig belbus uniek]])/Tabel138[[#This Row],[Huidig belbus uniek]]</f>
        <v>-0.1787709497206704</v>
      </c>
      <c r="L4" s="12">
        <f>(Tabel138[[#This Row],[BB KN/AN]]+Tabel138[[#This Row],[BB VOM uniek]])-(Tabel138[[#This Row],[Huidig regulier]]+Tabel138[[#This Row],[Huidig belbus uniek]])</f>
        <v>-307</v>
      </c>
      <c r="M4" s="19">
        <f>Tabel11039[[#This Row],['# Verschil KN/AN + VOM uniek]]/(Tabel138[[#This Row],[Huidig regulier]]+Tabel138[[#This Row],[Huidig belbus uniek]])</f>
        <v>-0.22425127830533237</v>
      </c>
    </row>
    <row r="5" spans="1:13" x14ac:dyDescent="0.35">
      <c r="A5" s="11" t="s">
        <v>9</v>
      </c>
      <c r="B5" s="12">
        <v>2747</v>
      </c>
      <c r="C5" s="12">
        <v>580</v>
      </c>
      <c r="D5" s="12">
        <v>2415</v>
      </c>
      <c r="E5" s="12">
        <v>905</v>
      </c>
      <c r="F5" s="13"/>
      <c r="G5" s="11" t="s">
        <v>9</v>
      </c>
      <c r="H5" s="23">
        <f>(Tabel138[[#This Row],[BB KN/AN]]-Tabel138[[#This Row],[Huidig regulier]])</f>
        <v>-332</v>
      </c>
      <c r="I5" s="19">
        <f>(Tabel138[[#This Row],[BB KN/AN]]-Tabel138[[#This Row],[Huidig regulier]])/Tabel138[[#This Row],[Huidig regulier]]</f>
        <v>-0.12085911903895158</v>
      </c>
      <c r="J5" s="12">
        <f>(Tabel138[[#This Row],[BB VOM uniek]]-Tabel138[[#This Row],[Huidig belbus uniek]])</f>
        <v>325</v>
      </c>
      <c r="K5" s="19">
        <f>(Tabel138[[#This Row],[BB VOM uniek]]-Tabel138[[#This Row],[Huidig belbus uniek]])/Tabel138[[#This Row],[Huidig belbus uniek]]</f>
        <v>0.56034482758620685</v>
      </c>
      <c r="L5" s="12">
        <f>(Tabel138[[#This Row],[BB KN/AN]]+Tabel138[[#This Row],[BB VOM uniek]])-(Tabel138[[#This Row],[Huidig regulier]]+Tabel138[[#This Row],[Huidig belbus uniek]])</f>
        <v>-7</v>
      </c>
      <c r="M5" s="19">
        <f>Tabel11039[[#This Row],['# Verschil KN/AN + VOM uniek]]/(Tabel138[[#This Row],[Huidig regulier]]+Tabel138[[#This Row],[Huidig belbus uniek]])</f>
        <v>-2.1039975954313195E-3</v>
      </c>
    </row>
    <row r="6" spans="1:13" x14ac:dyDescent="0.35">
      <c r="A6" s="11" t="s">
        <v>10</v>
      </c>
      <c r="B6" s="12">
        <v>2011</v>
      </c>
      <c r="C6" s="12">
        <v>388</v>
      </c>
      <c r="D6" s="12">
        <v>1535</v>
      </c>
      <c r="E6" s="12">
        <v>148</v>
      </c>
      <c r="F6" s="13"/>
      <c r="G6" s="11" t="s">
        <v>10</v>
      </c>
      <c r="H6" s="23">
        <f>(Tabel138[[#This Row],[BB KN/AN]]-Tabel138[[#This Row],[Huidig regulier]])</f>
        <v>-476</v>
      </c>
      <c r="I6" s="19">
        <f>(Tabel138[[#This Row],[BB KN/AN]]-Tabel138[[#This Row],[Huidig regulier]])/Tabel138[[#This Row],[Huidig regulier]]</f>
        <v>-0.23669816011934361</v>
      </c>
      <c r="J6" s="12">
        <f>(Tabel138[[#This Row],[BB VOM uniek]]-Tabel138[[#This Row],[Huidig belbus uniek]])</f>
        <v>-240</v>
      </c>
      <c r="K6" s="19">
        <f>(Tabel138[[#This Row],[BB VOM uniek]]-Tabel138[[#This Row],[Huidig belbus uniek]])/Tabel138[[#This Row],[Huidig belbus uniek]]</f>
        <v>-0.61855670103092786</v>
      </c>
      <c r="L6" s="12">
        <f>(Tabel138[[#This Row],[BB KN/AN]]+Tabel138[[#This Row],[BB VOM uniek]])-(Tabel138[[#This Row],[Huidig regulier]]+Tabel138[[#This Row],[Huidig belbus uniek]])</f>
        <v>-716</v>
      </c>
      <c r="M6" s="19">
        <f>Tabel11039[[#This Row],['# Verschil KN/AN + VOM uniek]]/(Tabel138[[#This Row],[Huidig regulier]]+Tabel138[[#This Row],[Huidig belbus uniek]])</f>
        <v>-0.29845769070446021</v>
      </c>
    </row>
    <row r="7" spans="1:13" x14ac:dyDescent="0.35">
      <c r="A7" s="11" t="s">
        <v>11</v>
      </c>
      <c r="B7" s="12">
        <v>1183</v>
      </c>
      <c r="C7" s="12">
        <v>164</v>
      </c>
      <c r="D7" s="12">
        <v>841</v>
      </c>
      <c r="E7" s="12">
        <v>66</v>
      </c>
      <c r="F7" s="13"/>
      <c r="G7" s="11" t="s">
        <v>11</v>
      </c>
      <c r="H7" s="23">
        <f>(Tabel138[[#This Row],[BB KN/AN]]-Tabel138[[#This Row],[Huidig regulier]])</f>
        <v>-342</v>
      </c>
      <c r="I7" s="19">
        <f>(Tabel138[[#This Row],[BB KN/AN]]-Tabel138[[#This Row],[Huidig regulier]])/Tabel138[[#This Row],[Huidig regulier]]</f>
        <v>-0.28909551986475063</v>
      </c>
      <c r="J7" s="12">
        <f>(Tabel138[[#This Row],[BB VOM uniek]]-Tabel138[[#This Row],[Huidig belbus uniek]])</f>
        <v>-98</v>
      </c>
      <c r="K7" s="19">
        <f>(Tabel138[[#This Row],[BB VOM uniek]]-Tabel138[[#This Row],[Huidig belbus uniek]])/Tabel138[[#This Row],[Huidig belbus uniek]]</f>
        <v>-0.59756097560975607</v>
      </c>
      <c r="L7" s="12">
        <f>(Tabel138[[#This Row],[BB KN/AN]]+Tabel138[[#This Row],[BB VOM uniek]])-(Tabel138[[#This Row],[Huidig regulier]]+Tabel138[[#This Row],[Huidig belbus uniek]])</f>
        <v>-440</v>
      </c>
      <c r="M7" s="19">
        <f>Tabel11039[[#This Row],['# Verschil KN/AN + VOM uniek]]/(Tabel138[[#This Row],[Huidig regulier]]+Tabel138[[#This Row],[Huidig belbus uniek]])</f>
        <v>-0.32665181885671862</v>
      </c>
    </row>
    <row r="8" spans="1:13" x14ac:dyDescent="0.35">
      <c r="A8" s="11" t="s">
        <v>12</v>
      </c>
      <c r="B8" s="12">
        <v>3089</v>
      </c>
      <c r="C8" s="12">
        <v>518</v>
      </c>
      <c r="D8" s="12">
        <v>2915</v>
      </c>
      <c r="E8" s="12">
        <v>330</v>
      </c>
      <c r="F8" s="13"/>
      <c r="G8" s="11" t="s">
        <v>12</v>
      </c>
      <c r="H8" s="23">
        <f>(Tabel138[[#This Row],[BB KN/AN]]-Tabel138[[#This Row],[Huidig regulier]])</f>
        <v>-174</v>
      </c>
      <c r="I8" s="19">
        <f>(Tabel138[[#This Row],[BB KN/AN]]-Tabel138[[#This Row],[Huidig regulier]])/Tabel138[[#This Row],[Huidig regulier]]</f>
        <v>-5.6328909032049207E-2</v>
      </c>
      <c r="J8" s="12">
        <f>(Tabel138[[#This Row],[BB VOM uniek]]-Tabel138[[#This Row],[Huidig belbus uniek]])</f>
        <v>-188</v>
      </c>
      <c r="K8" s="19">
        <f>(Tabel138[[#This Row],[BB VOM uniek]]-Tabel138[[#This Row],[Huidig belbus uniek]])/Tabel138[[#This Row],[Huidig belbus uniek]]</f>
        <v>-0.36293436293436293</v>
      </c>
      <c r="L8" s="12">
        <f>(Tabel138[[#This Row],[BB KN/AN]]+Tabel138[[#This Row],[BB VOM uniek]])-(Tabel138[[#This Row],[Huidig regulier]]+Tabel138[[#This Row],[Huidig belbus uniek]])</f>
        <v>-362</v>
      </c>
      <c r="M8" s="19">
        <f>Tabel11039[[#This Row],['# Verschil KN/AN + VOM uniek]]/(Tabel138[[#This Row],[Huidig regulier]]+Tabel138[[#This Row],[Huidig belbus uniek]])</f>
        <v>-0.10036041031327973</v>
      </c>
    </row>
    <row r="9" spans="1:13" x14ac:dyDescent="0.35">
      <c r="A9" s="11" t="s">
        <v>13</v>
      </c>
      <c r="B9" s="12">
        <v>5086</v>
      </c>
      <c r="C9" s="12">
        <v>1382</v>
      </c>
      <c r="D9" s="12">
        <v>3968</v>
      </c>
      <c r="E9" s="12">
        <v>1290</v>
      </c>
      <c r="F9" s="13"/>
      <c r="G9" s="11" t="s">
        <v>13</v>
      </c>
      <c r="H9" s="23">
        <f>(Tabel138[[#This Row],[BB KN/AN]]-Tabel138[[#This Row],[Huidig regulier]])</f>
        <v>-1118</v>
      </c>
      <c r="I9" s="19">
        <f>(Tabel138[[#This Row],[BB KN/AN]]-Tabel138[[#This Row],[Huidig regulier]])/Tabel138[[#This Row],[Huidig regulier]]</f>
        <v>-0.21981911128588283</v>
      </c>
      <c r="J9" s="12">
        <f>(Tabel138[[#This Row],[BB VOM uniek]]-Tabel138[[#This Row],[Huidig belbus uniek]])</f>
        <v>-92</v>
      </c>
      <c r="K9" s="19">
        <f>(Tabel138[[#This Row],[BB VOM uniek]]-Tabel138[[#This Row],[Huidig belbus uniek]])/Tabel138[[#This Row],[Huidig belbus uniek]]</f>
        <v>-6.6570188133140376E-2</v>
      </c>
      <c r="L9" s="12">
        <f>(Tabel138[[#This Row],[BB KN/AN]]+Tabel138[[#This Row],[BB VOM uniek]])-(Tabel138[[#This Row],[Huidig regulier]]+Tabel138[[#This Row],[Huidig belbus uniek]])</f>
        <v>-1210</v>
      </c>
      <c r="M9" s="19">
        <f>Tabel11039[[#This Row],['# Verschil KN/AN + VOM uniek]]/(Tabel138[[#This Row],[Huidig regulier]]+Tabel138[[#This Row],[Huidig belbus uniek]])</f>
        <v>-0.1870748299319728</v>
      </c>
    </row>
    <row r="10" spans="1:13" x14ac:dyDescent="0.35">
      <c r="A10" s="11" t="s">
        <v>14</v>
      </c>
      <c r="B10" s="12">
        <v>1310</v>
      </c>
      <c r="C10" s="12">
        <v>215</v>
      </c>
      <c r="D10" s="12">
        <v>1027</v>
      </c>
      <c r="E10" s="12">
        <v>188</v>
      </c>
      <c r="F10" s="13"/>
      <c r="G10" s="11" t="s">
        <v>14</v>
      </c>
      <c r="H10" s="23">
        <f>(Tabel138[[#This Row],[BB KN/AN]]-Tabel138[[#This Row],[Huidig regulier]])</f>
        <v>-283</v>
      </c>
      <c r="I10" s="19">
        <f>(Tabel138[[#This Row],[BB KN/AN]]-Tabel138[[#This Row],[Huidig regulier]])/Tabel138[[#This Row],[Huidig regulier]]</f>
        <v>-0.21603053435114503</v>
      </c>
      <c r="J10" s="12">
        <f>(Tabel138[[#This Row],[BB VOM uniek]]-Tabel138[[#This Row],[Huidig belbus uniek]])</f>
        <v>-27</v>
      </c>
      <c r="K10" s="19">
        <f>(Tabel138[[#This Row],[BB VOM uniek]]-Tabel138[[#This Row],[Huidig belbus uniek]])/Tabel138[[#This Row],[Huidig belbus uniek]]</f>
        <v>-0.12558139534883722</v>
      </c>
      <c r="L10" s="12">
        <f>(Tabel138[[#This Row],[BB KN/AN]]+Tabel138[[#This Row],[BB VOM uniek]])-(Tabel138[[#This Row],[Huidig regulier]]+Tabel138[[#This Row],[Huidig belbus uniek]])</f>
        <v>-310</v>
      </c>
      <c r="M10" s="19">
        <f>Tabel11039[[#This Row],['# Verschil KN/AN + VOM uniek]]/(Tabel138[[#This Row],[Huidig regulier]]+Tabel138[[#This Row],[Huidig belbus uniek]])</f>
        <v>-0.20327868852459016</v>
      </c>
    </row>
    <row r="11" spans="1:13" x14ac:dyDescent="0.35">
      <c r="A11" s="11" t="s">
        <v>15</v>
      </c>
      <c r="B11" s="12">
        <v>994</v>
      </c>
      <c r="C11" s="12">
        <v>287</v>
      </c>
      <c r="D11" s="12">
        <v>817</v>
      </c>
      <c r="E11" s="12">
        <v>111</v>
      </c>
      <c r="F11" s="13"/>
      <c r="G11" s="11" t="s">
        <v>15</v>
      </c>
      <c r="H11" s="23">
        <f>(Tabel138[[#This Row],[BB KN/AN]]-Tabel138[[#This Row],[Huidig regulier]])</f>
        <v>-177</v>
      </c>
      <c r="I11" s="19">
        <f>(Tabel138[[#This Row],[BB KN/AN]]-Tabel138[[#This Row],[Huidig regulier]])/Tabel138[[#This Row],[Huidig regulier]]</f>
        <v>-0.17806841046277666</v>
      </c>
      <c r="J11" s="12">
        <f>(Tabel138[[#This Row],[BB VOM uniek]]-Tabel138[[#This Row],[Huidig belbus uniek]])</f>
        <v>-176</v>
      </c>
      <c r="K11" s="19">
        <f>(Tabel138[[#This Row],[BB VOM uniek]]-Tabel138[[#This Row],[Huidig belbus uniek]])/Tabel138[[#This Row],[Huidig belbus uniek]]</f>
        <v>-0.61324041811846686</v>
      </c>
      <c r="L11" s="12">
        <f>(Tabel138[[#This Row],[BB KN/AN]]+Tabel138[[#This Row],[BB VOM uniek]])-(Tabel138[[#This Row],[Huidig regulier]]+Tabel138[[#This Row],[Huidig belbus uniek]])</f>
        <v>-353</v>
      </c>
      <c r="M11" s="19">
        <f>Tabel11039[[#This Row],['# Verschil KN/AN + VOM uniek]]/(Tabel138[[#This Row],[Huidig regulier]]+Tabel138[[#This Row],[Huidig belbus uniek]])</f>
        <v>-0.27556596409055423</v>
      </c>
    </row>
    <row r="12" spans="1:13" x14ac:dyDescent="0.35">
      <c r="A12" s="11" t="s">
        <v>16</v>
      </c>
      <c r="B12" s="12">
        <v>761</v>
      </c>
      <c r="C12" s="12">
        <v>37</v>
      </c>
      <c r="D12" s="12">
        <v>671</v>
      </c>
      <c r="E12" s="12">
        <v>24</v>
      </c>
      <c r="F12" s="13"/>
      <c r="G12" s="11" t="s">
        <v>16</v>
      </c>
      <c r="H12" s="23">
        <f>(Tabel138[[#This Row],[BB KN/AN]]-Tabel138[[#This Row],[Huidig regulier]])</f>
        <v>-90</v>
      </c>
      <c r="I12" s="19">
        <f>(Tabel138[[#This Row],[BB KN/AN]]-Tabel138[[#This Row],[Huidig regulier]])/Tabel138[[#This Row],[Huidig regulier]]</f>
        <v>-0.11826544021024968</v>
      </c>
      <c r="J12" s="12">
        <f>(Tabel138[[#This Row],[BB VOM uniek]]-Tabel138[[#This Row],[Huidig belbus uniek]])</f>
        <v>-13</v>
      </c>
      <c r="K12" s="19">
        <f>(Tabel138[[#This Row],[BB VOM uniek]]-Tabel138[[#This Row],[Huidig belbus uniek]])/Tabel138[[#This Row],[Huidig belbus uniek]]</f>
        <v>-0.35135135135135137</v>
      </c>
      <c r="L12" s="12">
        <f>(Tabel138[[#This Row],[BB KN/AN]]+Tabel138[[#This Row],[BB VOM uniek]])-(Tabel138[[#This Row],[Huidig regulier]]+Tabel138[[#This Row],[Huidig belbus uniek]])</f>
        <v>-103</v>
      </c>
      <c r="M12" s="19">
        <f>Tabel11039[[#This Row],['# Verschil KN/AN + VOM uniek]]/(Tabel138[[#This Row],[Huidig regulier]]+Tabel138[[#This Row],[Huidig belbus uniek]])</f>
        <v>-0.12907268170426064</v>
      </c>
    </row>
    <row r="13" spans="1:13" ht="29" x14ac:dyDescent="0.35">
      <c r="A13" s="11" t="s">
        <v>17</v>
      </c>
      <c r="B13" s="12">
        <v>1380</v>
      </c>
      <c r="C13" s="12">
        <v>441</v>
      </c>
      <c r="D13" s="12">
        <v>1223</v>
      </c>
      <c r="E13" s="12">
        <v>135</v>
      </c>
      <c r="F13" s="13"/>
      <c r="G13" s="11" t="s">
        <v>17</v>
      </c>
      <c r="H13" s="23">
        <f>(Tabel138[[#This Row],[BB KN/AN]]-Tabel138[[#This Row],[Huidig regulier]])</f>
        <v>-157</v>
      </c>
      <c r="I13" s="19">
        <f>(Tabel138[[#This Row],[BB KN/AN]]-Tabel138[[#This Row],[Huidig regulier]])/Tabel138[[#This Row],[Huidig regulier]]</f>
        <v>-0.11376811594202899</v>
      </c>
      <c r="J13" s="12">
        <f>(Tabel138[[#This Row],[BB VOM uniek]]-Tabel138[[#This Row],[Huidig belbus uniek]])</f>
        <v>-306</v>
      </c>
      <c r="K13" s="19">
        <f>(Tabel138[[#This Row],[BB VOM uniek]]-Tabel138[[#This Row],[Huidig belbus uniek]])/Tabel138[[#This Row],[Huidig belbus uniek]]</f>
        <v>-0.69387755102040816</v>
      </c>
      <c r="L13" s="12">
        <f>(Tabel138[[#This Row],[BB KN/AN]]+Tabel138[[#This Row],[BB VOM uniek]])-(Tabel138[[#This Row],[Huidig regulier]]+Tabel138[[#This Row],[Huidig belbus uniek]])</f>
        <v>-463</v>
      </c>
      <c r="M13" s="19">
        <f>Tabel11039[[#This Row],['# Verschil KN/AN + VOM uniek]]/(Tabel138[[#This Row],[Huidig regulier]]+Tabel138[[#This Row],[Huidig belbus uniek]])</f>
        <v>-0.2542559033498078</v>
      </c>
    </row>
    <row r="14" spans="1:13" x14ac:dyDescent="0.35">
      <c r="A14" s="11" t="s">
        <v>18</v>
      </c>
      <c r="B14" s="12">
        <v>2750</v>
      </c>
      <c r="C14" s="12">
        <v>48</v>
      </c>
      <c r="D14" s="12">
        <v>2470</v>
      </c>
      <c r="E14" s="12">
        <v>182</v>
      </c>
      <c r="F14" s="13"/>
      <c r="G14" s="11" t="s">
        <v>18</v>
      </c>
      <c r="H14" s="23">
        <f>(Tabel138[[#This Row],[BB KN/AN]]-Tabel138[[#This Row],[Huidig regulier]])</f>
        <v>-280</v>
      </c>
      <c r="I14" s="19">
        <f>(Tabel138[[#This Row],[BB KN/AN]]-Tabel138[[#This Row],[Huidig regulier]])/Tabel138[[#This Row],[Huidig regulier]]</f>
        <v>-0.10181818181818182</v>
      </c>
      <c r="J14" s="12">
        <f>(Tabel138[[#This Row],[BB VOM uniek]]-Tabel138[[#This Row],[Huidig belbus uniek]])</f>
        <v>134</v>
      </c>
      <c r="K14" s="19">
        <f>(Tabel138[[#This Row],[BB VOM uniek]]-Tabel138[[#This Row],[Huidig belbus uniek]])/Tabel138[[#This Row],[Huidig belbus uniek]]</f>
        <v>2.7916666666666665</v>
      </c>
      <c r="L14" s="12">
        <f>(Tabel138[[#This Row],[BB KN/AN]]+Tabel138[[#This Row],[BB VOM uniek]])-(Tabel138[[#This Row],[Huidig regulier]]+Tabel138[[#This Row],[Huidig belbus uniek]])</f>
        <v>-146</v>
      </c>
      <c r="M14" s="19">
        <f>Tabel11039[[#This Row],['# Verschil KN/AN + VOM uniek]]/(Tabel138[[#This Row],[Huidig regulier]]+Tabel138[[#This Row],[Huidig belbus uniek]])</f>
        <v>-5.2180128663330952E-2</v>
      </c>
    </row>
    <row r="15" spans="1:13" x14ac:dyDescent="0.35">
      <c r="A15" s="11" t="s">
        <v>19</v>
      </c>
      <c r="B15" s="12">
        <v>842</v>
      </c>
      <c r="C15" s="12">
        <v>208</v>
      </c>
      <c r="D15" s="12">
        <v>724</v>
      </c>
      <c r="E15" s="12">
        <v>42</v>
      </c>
      <c r="F15" s="13"/>
      <c r="G15" s="11" t="s">
        <v>19</v>
      </c>
      <c r="H15" s="23">
        <f>(Tabel138[[#This Row],[BB KN/AN]]-Tabel138[[#This Row],[Huidig regulier]])</f>
        <v>-118</v>
      </c>
      <c r="I15" s="19">
        <f>(Tabel138[[#This Row],[BB KN/AN]]-Tabel138[[#This Row],[Huidig regulier]])/Tabel138[[#This Row],[Huidig regulier]]</f>
        <v>-0.14014251781472684</v>
      </c>
      <c r="J15" s="12">
        <f>(Tabel138[[#This Row],[BB VOM uniek]]-Tabel138[[#This Row],[Huidig belbus uniek]])</f>
        <v>-166</v>
      </c>
      <c r="K15" s="19">
        <f>(Tabel138[[#This Row],[BB VOM uniek]]-Tabel138[[#This Row],[Huidig belbus uniek]])/Tabel138[[#This Row],[Huidig belbus uniek]]</f>
        <v>-0.79807692307692313</v>
      </c>
      <c r="L15" s="12">
        <f>(Tabel138[[#This Row],[BB KN/AN]]+Tabel138[[#This Row],[BB VOM uniek]])-(Tabel138[[#This Row],[Huidig regulier]]+Tabel138[[#This Row],[Huidig belbus uniek]])</f>
        <v>-284</v>
      </c>
      <c r="M15" s="19">
        <f>Tabel11039[[#This Row],['# Verschil KN/AN + VOM uniek]]/(Tabel138[[#This Row],[Huidig regulier]]+Tabel138[[#This Row],[Huidig belbus uniek]])</f>
        <v>-0.27047619047619048</v>
      </c>
    </row>
    <row r="16" spans="1:13" x14ac:dyDescent="0.35">
      <c r="A16" s="11" t="s">
        <v>20</v>
      </c>
      <c r="B16" s="12">
        <v>1153</v>
      </c>
      <c r="C16" s="12">
        <v>369</v>
      </c>
      <c r="D16" s="12">
        <v>875</v>
      </c>
      <c r="E16" s="17">
        <v>127</v>
      </c>
      <c r="F16" s="13"/>
      <c r="G16" s="11" t="s">
        <v>20</v>
      </c>
      <c r="H16" s="23">
        <f>(Tabel138[[#This Row],[BB KN/AN]]-Tabel138[[#This Row],[Huidig regulier]])</f>
        <v>-278</v>
      </c>
      <c r="I16" s="19">
        <f>(Tabel138[[#This Row],[BB KN/AN]]-Tabel138[[#This Row],[Huidig regulier]])/Tabel138[[#This Row],[Huidig regulier]]</f>
        <v>-0.24111014744145706</v>
      </c>
      <c r="J16" s="12">
        <f>(Tabel138[[#This Row],[BB VOM uniek]]-Tabel138[[#This Row],[Huidig belbus uniek]])</f>
        <v>-242</v>
      </c>
      <c r="K16" s="20">
        <f>(Tabel138[[#This Row],[BB VOM uniek]]-Tabel138[[#This Row],[Huidig belbus uniek]])/Tabel138[[#This Row],[Huidig belbus uniek]]</f>
        <v>-0.65582655826558267</v>
      </c>
      <c r="L16" s="12">
        <f>(Tabel138[[#This Row],[BB KN/AN]]+Tabel138[[#This Row],[BB VOM uniek]])-(Tabel138[[#This Row],[Huidig regulier]]+Tabel138[[#This Row],[Huidig belbus uniek]])</f>
        <v>-520</v>
      </c>
      <c r="M16" s="19">
        <f>Tabel11039[[#This Row],['# Verschil KN/AN + VOM uniek]]/(Tabel138[[#This Row],[Huidig regulier]]+Tabel138[[#This Row],[Huidig belbus uniek]])</f>
        <v>-0.34165571616294349</v>
      </c>
    </row>
    <row r="17" spans="1:13" ht="29" x14ac:dyDescent="0.35">
      <c r="A17" s="16" t="s">
        <v>30</v>
      </c>
      <c r="B17" s="17">
        <v>1072</v>
      </c>
      <c r="C17" s="17">
        <v>9</v>
      </c>
      <c r="D17" s="17">
        <v>876</v>
      </c>
      <c r="E17" s="17">
        <v>5</v>
      </c>
      <c r="F17" s="18"/>
      <c r="G17" s="16" t="s">
        <v>30</v>
      </c>
      <c r="H17" s="24">
        <f>(Tabel138[[#This Row],[BB KN/AN]]-Tabel138[[#This Row],[Huidig regulier]])</f>
        <v>-196</v>
      </c>
      <c r="I17" s="20">
        <f>(Tabel138[[#This Row],[BB KN/AN]]-Tabel138[[#This Row],[Huidig regulier]])/Tabel138[[#This Row],[Huidig regulier]]</f>
        <v>-0.18283582089552239</v>
      </c>
      <c r="J17" s="17">
        <f>(Tabel138[[#This Row],[BB VOM uniek]]-Tabel138[[#This Row],[Huidig belbus uniek]])</f>
        <v>-4</v>
      </c>
      <c r="K17" s="20">
        <f>(Tabel138[[#This Row],[BB VOM uniek]]-Tabel138[[#This Row],[Huidig belbus uniek]])/Tabel138[[#This Row],[Huidig belbus uniek]]</f>
        <v>-0.44444444444444442</v>
      </c>
      <c r="L17" s="12">
        <f>(Tabel138[[#This Row],[BB KN/AN]]+Tabel138[[#This Row],[BB VOM uniek]])-(Tabel138[[#This Row],[Huidig regulier]]+Tabel138[[#This Row],[Huidig belbus uniek]])</f>
        <v>-200</v>
      </c>
      <c r="M17" s="19">
        <f>Tabel11039[[#This Row],['# Verschil KN/AN + VOM uniek]]/(Tabel138[[#This Row],[Huidig regulier]]+Tabel138[[#This Row],[Huidig belbus uniek]])</f>
        <v>-0.18501387604070305</v>
      </c>
    </row>
    <row r="18" spans="1:13" ht="58" x14ac:dyDescent="0.35">
      <c r="A18" s="14" t="s">
        <v>31</v>
      </c>
      <c r="B18" s="15">
        <f>SUM(B2:B17)</f>
        <v>30082</v>
      </c>
      <c r="C18" s="15">
        <f t="shared" ref="C18:D18" si="0">SUM(C2:C17)</f>
        <v>5109</v>
      </c>
      <c r="D18" s="15">
        <f t="shared" si="0"/>
        <v>25404</v>
      </c>
      <c r="E18" s="15">
        <v>4148</v>
      </c>
      <c r="F18" s="13"/>
      <c r="G18" s="14" t="s">
        <v>31</v>
      </c>
      <c r="H18" s="25">
        <f>(Tabel138[[#This Row],[BB KN/AN]]-Tabel138[[#This Row],[Huidig regulier]])</f>
        <v>-4678</v>
      </c>
      <c r="I18" s="21">
        <f>(Tabel138[[#This Row],[BB KN/AN]]-Tabel138[[#This Row],[Huidig regulier]])/Tabel138[[#This Row],[Huidig regulier]]</f>
        <v>-0.15550827737517453</v>
      </c>
      <c r="J18" s="15">
        <f>(Tabel138[[#This Row],[BB VOM uniek]]-Tabel138[[#This Row],[Huidig belbus uniek]])</f>
        <v>-961</v>
      </c>
      <c r="K18" s="21">
        <f>(Tabel138[[#This Row],[BB VOM uniek]]-Tabel138[[#This Row],[Huidig belbus uniek]])/Tabel138[[#This Row],[Huidig belbus uniek]]</f>
        <v>-0.18809943237424154</v>
      </c>
      <c r="L18" s="12">
        <f>(Tabel138[[#This Row],[BB KN/AN]]+Tabel138[[#This Row],[BB VOM uniek]])-(Tabel138[[#This Row],[Huidig regulier]]+Tabel138[[#This Row],[Huidig belbus uniek]])</f>
        <v>-5639</v>
      </c>
      <c r="M18" s="19">
        <f>Tabel11039[[#This Row],['# Verschil KN/AN + VOM uniek]]/(Tabel138[[#This Row],[Huidig regulier]]+Tabel138[[#This Row],[Huidig belbus uniek]])</f>
        <v>-0.1602398340484783</v>
      </c>
    </row>
    <row r="19" spans="1:13" ht="29" x14ac:dyDescent="0.35">
      <c r="A19" s="11" t="s">
        <v>32</v>
      </c>
      <c r="B19" s="15">
        <f>SUM(B2:B16)</f>
        <v>29010</v>
      </c>
      <c r="C19" s="15">
        <f t="shared" ref="C19:D19" si="1">SUM(C2:C16)</f>
        <v>5100</v>
      </c>
      <c r="D19" s="15">
        <f t="shared" si="1"/>
        <v>24528</v>
      </c>
      <c r="E19" s="15">
        <v>4143</v>
      </c>
      <c r="G19" s="11" t="s">
        <v>32</v>
      </c>
      <c r="H19" s="25">
        <f>(Tabel138[[#This Row],[BB KN/AN]]-Tabel138[[#This Row],[Huidig regulier]])</f>
        <v>-4482</v>
      </c>
      <c r="I19" s="21">
        <f>(Tabel138[[#This Row],[BB KN/AN]]-Tabel138[[#This Row],[Huidig regulier]])/Tabel138[[#This Row],[Huidig regulier]]</f>
        <v>-0.15449844881075492</v>
      </c>
      <c r="J19" s="15">
        <f>(Tabel138[[#This Row],[BB VOM uniek]]-Tabel138[[#This Row],[Huidig belbus uniek]])</f>
        <v>-957</v>
      </c>
      <c r="K19" s="21">
        <f>(Tabel138[[#This Row],[BB VOM uniek]]-Tabel138[[#This Row],[Huidig belbus uniek]])/Tabel138[[#This Row],[Huidig belbus uniek]]</f>
        <v>-0.18764705882352942</v>
      </c>
      <c r="L19" s="15">
        <f>(Tabel138[[#This Row],[BB KN/AN]]+Tabel138[[#This Row],[BB VOM uniek]])-(Tabel138[[#This Row],[Huidig regulier]]+Tabel138[[#This Row],[Huidig belbus uniek]])</f>
        <v>-5439</v>
      </c>
      <c r="M19" s="21">
        <f>Tabel11039[[#This Row],['# Verschil KN/AN + VOM uniek]]/(Tabel138[[#This Row],[Huidig regulier]]+Tabel138[[#This Row],[Huidig belbus uniek]])</f>
        <v>-0.15945470536499559</v>
      </c>
    </row>
    <row r="22" spans="1:13" ht="15" thickBot="1" x14ac:dyDescent="0.4"/>
    <row r="23" spans="1:13" ht="15" thickTop="1" x14ac:dyDescent="0.35">
      <c r="A23" s="46" t="s">
        <v>6</v>
      </c>
      <c r="B23" s="29" t="s">
        <v>33</v>
      </c>
      <c r="C23" s="30" t="s">
        <v>34</v>
      </c>
      <c r="D23" s="39">
        <f>B2</f>
        <v>1256</v>
      </c>
      <c r="F23" s="30" t="s">
        <v>35</v>
      </c>
      <c r="G23" s="39">
        <f>C2</f>
        <v>248</v>
      </c>
      <c r="I23" s="30" t="s">
        <v>36</v>
      </c>
      <c r="J23" s="39">
        <f>D23+G23</f>
        <v>1504</v>
      </c>
    </row>
    <row r="24" spans="1:13" ht="15" thickBot="1" x14ac:dyDescent="0.4">
      <c r="A24" s="43"/>
      <c r="B24" s="31" t="s">
        <v>37</v>
      </c>
      <c r="C24" s="32" t="s">
        <v>38</v>
      </c>
      <c r="D24" s="39">
        <f>D2</f>
        <v>1129</v>
      </c>
      <c r="E24" s="40">
        <f>I2</f>
        <v>-0.10111464968152867</v>
      </c>
      <c r="F24" s="32" t="s">
        <v>39</v>
      </c>
      <c r="G24" s="39">
        <f>E2</f>
        <v>102</v>
      </c>
      <c r="H24" s="40">
        <f>K2</f>
        <v>-0.58870967741935487</v>
      </c>
      <c r="I24" s="32" t="s">
        <v>40</v>
      </c>
      <c r="J24" s="39">
        <f t="shared" ref="J24:J52" si="2">D24+G24</f>
        <v>1231</v>
      </c>
      <c r="K24" s="40">
        <f>M2</f>
        <v>-0.18151595744680851</v>
      </c>
    </row>
    <row r="25" spans="1:13" ht="15" thickTop="1" x14ac:dyDescent="0.35">
      <c r="A25" s="44" t="s">
        <v>7</v>
      </c>
      <c r="B25" s="33" t="s">
        <v>33</v>
      </c>
      <c r="C25" s="34" t="s">
        <v>34</v>
      </c>
      <c r="D25" s="39">
        <f>B3</f>
        <v>3258</v>
      </c>
      <c r="F25" s="30" t="s">
        <v>35</v>
      </c>
      <c r="G25" s="39">
        <f>C3</f>
        <v>36</v>
      </c>
      <c r="I25" s="30" t="s">
        <v>36</v>
      </c>
      <c r="J25" s="39">
        <f t="shared" si="2"/>
        <v>3294</v>
      </c>
    </row>
    <row r="26" spans="1:13" ht="15" thickBot="1" x14ac:dyDescent="0.4">
      <c r="A26" s="44"/>
      <c r="B26" s="33" t="s">
        <v>37</v>
      </c>
      <c r="C26" s="34" t="s">
        <v>38</v>
      </c>
      <c r="D26" s="39">
        <f>D3</f>
        <v>3003</v>
      </c>
      <c r="E26" s="40">
        <f>I3</f>
        <v>-7.8268876611418042E-2</v>
      </c>
      <c r="F26" s="32" t="s">
        <v>39</v>
      </c>
      <c r="G26" s="39">
        <f>E3</f>
        <v>346</v>
      </c>
      <c r="H26" s="40">
        <f>K3</f>
        <v>8.6111111111111107</v>
      </c>
      <c r="I26" s="32" t="s">
        <v>40</v>
      </c>
      <c r="J26" s="39">
        <f t="shared" si="2"/>
        <v>3349</v>
      </c>
      <c r="K26" s="40">
        <f>M3</f>
        <v>1.6697024893746207E-2</v>
      </c>
    </row>
    <row r="27" spans="1:13" ht="15" thickTop="1" x14ac:dyDescent="0.35">
      <c r="A27" s="42" t="s">
        <v>8</v>
      </c>
      <c r="B27" s="35" t="s">
        <v>33</v>
      </c>
      <c r="C27" s="36" t="s">
        <v>34</v>
      </c>
      <c r="D27" s="39">
        <f>B4</f>
        <v>1190</v>
      </c>
      <c r="F27" s="30" t="s">
        <v>35</v>
      </c>
      <c r="G27" s="39">
        <f>C4</f>
        <v>179</v>
      </c>
      <c r="I27" s="30" t="s">
        <v>36</v>
      </c>
      <c r="J27" s="39">
        <f t="shared" si="2"/>
        <v>1369</v>
      </c>
    </row>
    <row r="28" spans="1:13" ht="15" thickBot="1" x14ac:dyDescent="0.4">
      <c r="A28" s="43"/>
      <c r="B28" s="31" t="s">
        <v>37</v>
      </c>
      <c r="C28" s="32" t="s">
        <v>38</v>
      </c>
      <c r="D28" s="39">
        <f>D4</f>
        <v>915</v>
      </c>
      <c r="E28" s="40">
        <f>I4</f>
        <v>-0.23109243697478993</v>
      </c>
      <c r="F28" s="32" t="s">
        <v>39</v>
      </c>
      <c r="G28" s="39">
        <f>E4</f>
        <v>147</v>
      </c>
      <c r="H28" s="40">
        <f>K4</f>
        <v>-0.1787709497206704</v>
      </c>
      <c r="I28" s="32" t="s">
        <v>40</v>
      </c>
      <c r="J28" s="39">
        <f t="shared" si="2"/>
        <v>1062</v>
      </c>
      <c r="K28" s="40">
        <f>M4</f>
        <v>-0.22425127830533237</v>
      </c>
    </row>
    <row r="29" spans="1:13" ht="15" thickTop="1" x14ac:dyDescent="0.35">
      <c r="A29" s="42" t="s">
        <v>9</v>
      </c>
      <c r="B29" s="35" t="s">
        <v>33</v>
      </c>
      <c r="C29" s="36" t="s">
        <v>34</v>
      </c>
      <c r="D29" s="39">
        <f>B5</f>
        <v>2747</v>
      </c>
      <c r="F29" s="30" t="s">
        <v>35</v>
      </c>
      <c r="G29" s="39">
        <f>C5</f>
        <v>580</v>
      </c>
      <c r="I29" s="30" t="s">
        <v>36</v>
      </c>
      <c r="J29" s="39">
        <f t="shared" si="2"/>
        <v>3327</v>
      </c>
    </row>
    <row r="30" spans="1:13" ht="15" thickBot="1" x14ac:dyDescent="0.4">
      <c r="A30" s="43"/>
      <c r="B30" s="31" t="s">
        <v>37</v>
      </c>
      <c r="C30" s="32" t="s">
        <v>38</v>
      </c>
      <c r="D30" s="39">
        <f>D5</f>
        <v>2415</v>
      </c>
      <c r="E30" s="40">
        <f>I5</f>
        <v>-0.12085911903895158</v>
      </c>
      <c r="F30" s="32" t="s">
        <v>39</v>
      </c>
      <c r="G30" s="39">
        <f>E5</f>
        <v>905</v>
      </c>
      <c r="H30" s="40">
        <f>K5</f>
        <v>0.56034482758620685</v>
      </c>
      <c r="I30" s="32" t="s">
        <v>40</v>
      </c>
      <c r="J30" s="39">
        <f t="shared" si="2"/>
        <v>3320</v>
      </c>
      <c r="K30" s="40">
        <f>M5</f>
        <v>-2.1039975954313195E-3</v>
      </c>
    </row>
    <row r="31" spans="1:13" ht="15" thickTop="1" x14ac:dyDescent="0.35">
      <c r="A31" s="44" t="s">
        <v>10</v>
      </c>
      <c r="B31" s="33" t="s">
        <v>33</v>
      </c>
      <c r="C31" s="34" t="s">
        <v>34</v>
      </c>
      <c r="D31" s="39">
        <f>B6</f>
        <v>2011</v>
      </c>
      <c r="F31" s="30" t="s">
        <v>35</v>
      </c>
      <c r="G31" s="39">
        <f>C6</f>
        <v>388</v>
      </c>
      <c r="I31" s="30" t="s">
        <v>36</v>
      </c>
      <c r="J31" s="39">
        <f t="shared" si="2"/>
        <v>2399</v>
      </c>
    </row>
    <row r="32" spans="1:13" ht="15" thickBot="1" x14ac:dyDescent="0.4">
      <c r="A32" s="44"/>
      <c r="B32" s="33" t="s">
        <v>37</v>
      </c>
      <c r="C32" s="34" t="s">
        <v>38</v>
      </c>
      <c r="D32" s="39">
        <f>D6</f>
        <v>1535</v>
      </c>
      <c r="E32" s="40">
        <f>I6</f>
        <v>-0.23669816011934361</v>
      </c>
      <c r="F32" s="32" t="s">
        <v>39</v>
      </c>
      <c r="G32" s="39">
        <f>E6</f>
        <v>148</v>
      </c>
      <c r="H32" s="40">
        <f>K6</f>
        <v>-0.61855670103092786</v>
      </c>
      <c r="I32" s="32" t="s">
        <v>40</v>
      </c>
      <c r="J32" s="39">
        <f t="shared" si="2"/>
        <v>1683</v>
      </c>
      <c r="K32" s="40">
        <f>M6</f>
        <v>-0.29845769070446021</v>
      </c>
    </row>
    <row r="33" spans="1:11" ht="15" thickTop="1" x14ac:dyDescent="0.35">
      <c r="A33" s="42" t="s">
        <v>11</v>
      </c>
      <c r="B33" s="35" t="s">
        <v>33</v>
      </c>
      <c r="C33" s="36" t="s">
        <v>34</v>
      </c>
      <c r="D33" s="39">
        <f>B7</f>
        <v>1183</v>
      </c>
      <c r="F33" s="30" t="s">
        <v>35</v>
      </c>
      <c r="G33" s="39">
        <f>C7</f>
        <v>164</v>
      </c>
      <c r="I33" s="30" t="s">
        <v>36</v>
      </c>
      <c r="J33" s="39">
        <f t="shared" si="2"/>
        <v>1347</v>
      </c>
    </row>
    <row r="34" spans="1:11" ht="15" thickBot="1" x14ac:dyDescent="0.4">
      <c r="A34" s="43"/>
      <c r="B34" s="31" t="s">
        <v>37</v>
      </c>
      <c r="C34" s="32" t="s">
        <v>38</v>
      </c>
      <c r="D34" s="39">
        <f>D7</f>
        <v>841</v>
      </c>
      <c r="E34" s="40">
        <f>I7</f>
        <v>-0.28909551986475063</v>
      </c>
      <c r="F34" s="32" t="s">
        <v>39</v>
      </c>
      <c r="G34" s="39">
        <f>E7</f>
        <v>66</v>
      </c>
      <c r="H34" s="40">
        <f>K7</f>
        <v>-0.59756097560975607</v>
      </c>
      <c r="I34" s="32" t="s">
        <v>40</v>
      </c>
      <c r="J34" s="39">
        <f t="shared" si="2"/>
        <v>907</v>
      </c>
      <c r="K34" s="40">
        <f>M7</f>
        <v>-0.32665181885671862</v>
      </c>
    </row>
    <row r="35" spans="1:11" ht="15" thickTop="1" x14ac:dyDescent="0.35">
      <c r="A35" s="44" t="s">
        <v>41</v>
      </c>
      <c r="B35" s="33" t="s">
        <v>33</v>
      </c>
      <c r="C35" s="34" t="s">
        <v>34</v>
      </c>
      <c r="D35" s="39">
        <f>B8</f>
        <v>3089</v>
      </c>
      <c r="F35" s="30" t="s">
        <v>35</v>
      </c>
      <c r="G35" s="39">
        <f>C8</f>
        <v>518</v>
      </c>
      <c r="I35" s="30" t="s">
        <v>36</v>
      </c>
      <c r="J35" s="39">
        <f t="shared" si="2"/>
        <v>3607</v>
      </c>
    </row>
    <row r="36" spans="1:11" ht="15" thickBot="1" x14ac:dyDescent="0.4">
      <c r="A36" s="44"/>
      <c r="B36" s="33" t="s">
        <v>37</v>
      </c>
      <c r="C36" s="34" t="s">
        <v>38</v>
      </c>
      <c r="D36" s="39">
        <f>D8</f>
        <v>2915</v>
      </c>
      <c r="E36" s="40">
        <f>I8</f>
        <v>-5.6328909032049207E-2</v>
      </c>
      <c r="F36" s="32" t="s">
        <v>39</v>
      </c>
      <c r="G36" s="39">
        <f>E8</f>
        <v>330</v>
      </c>
      <c r="H36" s="40">
        <f>K8</f>
        <v>-0.36293436293436293</v>
      </c>
      <c r="I36" s="32" t="s">
        <v>40</v>
      </c>
      <c r="J36" s="39">
        <f t="shared" si="2"/>
        <v>3245</v>
      </c>
      <c r="K36" s="40">
        <f>M8</f>
        <v>-0.10036041031327973</v>
      </c>
    </row>
    <row r="37" spans="1:11" ht="15" thickTop="1" x14ac:dyDescent="0.35">
      <c r="A37" s="42" t="s">
        <v>13</v>
      </c>
      <c r="B37" s="35" t="s">
        <v>33</v>
      </c>
      <c r="C37" s="36" t="s">
        <v>34</v>
      </c>
      <c r="D37" s="39">
        <f>B9</f>
        <v>5086</v>
      </c>
      <c r="F37" s="30" t="s">
        <v>35</v>
      </c>
      <c r="G37" s="39">
        <f>C9</f>
        <v>1382</v>
      </c>
      <c r="I37" s="30" t="s">
        <v>36</v>
      </c>
      <c r="J37" s="39">
        <f t="shared" si="2"/>
        <v>6468</v>
      </c>
    </row>
    <row r="38" spans="1:11" ht="15" thickBot="1" x14ac:dyDescent="0.4">
      <c r="A38" s="43"/>
      <c r="B38" s="31" t="s">
        <v>37</v>
      </c>
      <c r="C38" s="32" t="s">
        <v>38</v>
      </c>
      <c r="D38" s="39">
        <f>D9</f>
        <v>3968</v>
      </c>
      <c r="E38" s="40">
        <f>I9</f>
        <v>-0.21981911128588283</v>
      </c>
      <c r="F38" s="32" t="s">
        <v>39</v>
      </c>
      <c r="G38" s="39">
        <f>E9</f>
        <v>1290</v>
      </c>
      <c r="H38" s="40">
        <f>K9</f>
        <v>-6.6570188133140376E-2</v>
      </c>
      <c r="I38" s="32" t="s">
        <v>40</v>
      </c>
      <c r="J38" s="39">
        <f t="shared" si="2"/>
        <v>5258</v>
      </c>
      <c r="K38" s="40">
        <f>M9</f>
        <v>-0.1870748299319728</v>
      </c>
    </row>
    <row r="39" spans="1:11" ht="15" thickTop="1" x14ac:dyDescent="0.35">
      <c r="A39" s="44" t="s">
        <v>14</v>
      </c>
      <c r="B39" s="33" t="s">
        <v>33</v>
      </c>
      <c r="C39" s="34" t="s">
        <v>34</v>
      </c>
      <c r="D39" s="39">
        <f>B10</f>
        <v>1310</v>
      </c>
      <c r="F39" s="30" t="s">
        <v>35</v>
      </c>
      <c r="G39" s="39">
        <f>C10</f>
        <v>215</v>
      </c>
      <c r="I39" s="30" t="s">
        <v>36</v>
      </c>
      <c r="J39" s="39">
        <f t="shared" si="2"/>
        <v>1525</v>
      </c>
    </row>
    <row r="40" spans="1:11" ht="15" thickBot="1" x14ac:dyDescent="0.4">
      <c r="A40" s="44"/>
      <c r="B40" s="33" t="s">
        <v>37</v>
      </c>
      <c r="C40" s="34" t="s">
        <v>38</v>
      </c>
      <c r="D40" s="39">
        <f>D10</f>
        <v>1027</v>
      </c>
      <c r="E40" s="40">
        <f>I10</f>
        <v>-0.21603053435114503</v>
      </c>
      <c r="F40" s="32" t="s">
        <v>39</v>
      </c>
      <c r="G40" s="39">
        <f>E10</f>
        <v>188</v>
      </c>
      <c r="H40" s="40">
        <f>K10</f>
        <v>-0.12558139534883722</v>
      </c>
      <c r="I40" s="32" t="s">
        <v>40</v>
      </c>
      <c r="J40" s="39">
        <f t="shared" si="2"/>
        <v>1215</v>
      </c>
      <c r="K40" s="40">
        <f>M10</f>
        <v>-0.20327868852459016</v>
      </c>
    </row>
    <row r="41" spans="1:11" ht="15" thickTop="1" x14ac:dyDescent="0.35">
      <c r="A41" s="42" t="s">
        <v>15</v>
      </c>
      <c r="B41" s="35" t="s">
        <v>33</v>
      </c>
      <c r="C41" s="36" t="s">
        <v>34</v>
      </c>
      <c r="D41" s="39">
        <f>B11</f>
        <v>994</v>
      </c>
      <c r="F41" s="30" t="s">
        <v>35</v>
      </c>
      <c r="G41" s="39">
        <f>C11</f>
        <v>287</v>
      </c>
      <c r="I41" s="30" t="s">
        <v>36</v>
      </c>
      <c r="J41" s="39">
        <f t="shared" si="2"/>
        <v>1281</v>
      </c>
    </row>
    <row r="42" spans="1:11" ht="15" thickBot="1" x14ac:dyDescent="0.4">
      <c r="A42" s="43"/>
      <c r="B42" s="31" t="s">
        <v>37</v>
      </c>
      <c r="C42" s="32" t="s">
        <v>38</v>
      </c>
      <c r="D42" s="39">
        <f>D11</f>
        <v>817</v>
      </c>
      <c r="E42" s="40">
        <f>I11</f>
        <v>-0.17806841046277666</v>
      </c>
      <c r="F42" s="32" t="s">
        <v>39</v>
      </c>
      <c r="G42" s="39">
        <f>E11</f>
        <v>111</v>
      </c>
      <c r="H42" s="40">
        <f>K11</f>
        <v>-0.61324041811846686</v>
      </c>
      <c r="I42" s="32" t="s">
        <v>40</v>
      </c>
      <c r="J42" s="39">
        <f t="shared" si="2"/>
        <v>928</v>
      </c>
      <c r="K42" s="40">
        <f>M11</f>
        <v>-0.27556596409055423</v>
      </c>
    </row>
    <row r="43" spans="1:11" ht="15" thickTop="1" x14ac:dyDescent="0.35">
      <c r="A43" s="44" t="s">
        <v>16</v>
      </c>
      <c r="B43" s="33" t="s">
        <v>33</v>
      </c>
      <c r="C43" s="34" t="s">
        <v>34</v>
      </c>
      <c r="D43" s="39">
        <f>B12</f>
        <v>761</v>
      </c>
      <c r="F43" s="30" t="s">
        <v>35</v>
      </c>
      <c r="G43" s="39">
        <f>C12</f>
        <v>37</v>
      </c>
      <c r="I43" s="30" t="s">
        <v>36</v>
      </c>
      <c r="J43" s="39">
        <f t="shared" si="2"/>
        <v>798</v>
      </c>
    </row>
    <row r="44" spans="1:11" ht="15" thickBot="1" x14ac:dyDescent="0.4">
      <c r="A44" s="44"/>
      <c r="B44" s="33" t="s">
        <v>37</v>
      </c>
      <c r="C44" s="34" t="s">
        <v>38</v>
      </c>
      <c r="D44" s="39">
        <f>D12</f>
        <v>671</v>
      </c>
      <c r="E44" s="40">
        <f>I12</f>
        <v>-0.11826544021024968</v>
      </c>
      <c r="F44" s="32" t="s">
        <v>39</v>
      </c>
      <c r="G44" s="39">
        <f>E12</f>
        <v>24</v>
      </c>
      <c r="H44" s="40">
        <f>K12</f>
        <v>-0.35135135135135137</v>
      </c>
      <c r="I44" s="32" t="s">
        <v>40</v>
      </c>
      <c r="J44" s="39">
        <f t="shared" si="2"/>
        <v>695</v>
      </c>
      <c r="K44" s="40">
        <f>M12</f>
        <v>-0.12907268170426064</v>
      </c>
    </row>
    <row r="45" spans="1:11" ht="15" thickTop="1" x14ac:dyDescent="0.35">
      <c r="A45" s="42" t="s">
        <v>42</v>
      </c>
      <c r="B45" s="35" t="s">
        <v>33</v>
      </c>
      <c r="C45" s="36" t="s">
        <v>34</v>
      </c>
      <c r="D45" s="39">
        <f>B13</f>
        <v>1380</v>
      </c>
      <c r="F45" s="30" t="s">
        <v>35</v>
      </c>
      <c r="G45" s="39">
        <f>C13</f>
        <v>441</v>
      </c>
      <c r="I45" s="30" t="s">
        <v>36</v>
      </c>
      <c r="J45" s="39">
        <f t="shared" si="2"/>
        <v>1821</v>
      </c>
    </row>
    <row r="46" spans="1:11" ht="15" thickBot="1" x14ac:dyDescent="0.4">
      <c r="A46" s="43"/>
      <c r="B46" s="31" t="s">
        <v>37</v>
      </c>
      <c r="C46" s="32" t="s">
        <v>38</v>
      </c>
      <c r="D46" s="39">
        <f>D13</f>
        <v>1223</v>
      </c>
      <c r="E46" s="40">
        <f>I13</f>
        <v>-0.11376811594202899</v>
      </c>
      <c r="F46" s="32" t="s">
        <v>39</v>
      </c>
      <c r="G46" s="39">
        <f>E13</f>
        <v>135</v>
      </c>
      <c r="H46" s="40">
        <f>K13</f>
        <v>-0.69387755102040816</v>
      </c>
      <c r="I46" s="32" t="s">
        <v>40</v>
      </c>
      <c r="J46" s="39">
        <f t="shared" si="2"/>
        <v>1358</v>
      </c>
      <c r="K46" s="40">
        <f>M13</f>
        <v>-0.2542559033498078</v>
      </c>
    </row>
    <row r="47" spans="1:11" ht="15" thickTop="1" x14ac:dyDescent="0.35">
      <c r="A47" s="44" t="s">
        <v>18</v>
      </c>
      <c r="B47" s="33" t="s">
        <v>33</v>
      </c>
      <c r="C47" s="34" t="s">
        <v>34</v>
      </c>
      <c r="D47" s="39">
        <f>B14</f>
        <v>2750</v>
      </c>
      <c r="F47" s="30" t="s">
        <v>35</v>
      </c>
      <c r="G47" s="39">
        <f>C14</f>
        <v>48</v>
      </c>
      <c r="I47" s="30" t="s">
        <v>36</v>
      </c>
      <c r="J47" s="39">
        <f t="shared" si="2"/>
        <v>2798</v>
      </c>
    </row>
    <row r="48" spans="1:11" ht="15" thickBot="1" x14ac:dyDescent="0.4">
      <c r="A48" s="44"/>
      <c r="B48" s="33" t="s">
        <v>37</v>
      </c>
      <c r="C48" s="34" t="s">
        <v>38</v>
      </c>
      <c r="D48" s="39">
        <f>D14</f>
        <v>2470</v>
      </c>
      <c r="E48" s="40">
        <f>I14</f>
        <v>-0.10181818181818182</v>
      </c>
      <c r="F48" s="32" t="s">
        <v>39</v>
      </c>
      <c r="G48" s="39">
        <f>E14</f>
        <v>182</v>
      </c>
      <c r="H48" s="40">
        <f>K14</f>
        <v>2.7916666666666665</v>
      </c>
      <c r="I48" s="32" t="s">
        <v>40</v>
      </c>
      <c r="J48" s="39">
        <f t="shared" si="2"/>
        <v>2652</v>
      </c>
      <c r="K48" s="40">
        <f>M14</f>
        <v>-5.2180128663330952E-2</v>
      </c>
    </row>
    <row r="49" spans="1:13" ht="15" thickTop="1" x14ac:dyDescent="0.35">
      <c r="A49" s="42" t="s">
        <v>19</v>
      </c>
      <c r="B49" s="35" t="s">
        <v>33</v>
      </c>
      <c r="C49" s="36" t="s">
        <v>34</v>
      </c>
      <c r="D49" s="39">
        <f>B15</f>
        <v>842</v>
      </c>
      <c r="F49" s="30" t="s">
        <v>35</v>
      </c>
      <c r="G49" s="39">
        <f>C15</f>
        <v>208</v>
      </c>
      <c r="I49" s="30" t="s">
        <v>36</v>
      </c>
      <c r="J49" s="39">
        <f t="shared" si="2"/>
        <v>1050</v>
      </c>
    </row>
    <row r="50" spans="1:13" ht="15" thickBot="1" x14ac:dyDescent="0.4">
      <c r="A50" s="43"/>
      <c r="B50" s="31" t="s">
        <v>37</v>
      </c>
      <c r="C50" s="32" t="s">
        <v>38</v>
      </c>
      <c r="D50" s="39">
        <f>D15</f>
        <v>724</v>
      </c>
      <c r="E50" s="40">
        <f>I15</f>
        <v>-0.14014251781472684</v>
      </c>
      <c r="F50" s="32" t="s">
        <v>39</v>
      </c>
      <c r="G50" s="39">
        <f>E15</f>
        <v>42</v>
      </c>
      <c r="H50" s="40">
        <f>K15</f>
        <v>-0.79807692307692313</v>
      </c>
      <c r="I50" s="32" t="s">
        <v>40</v>
      </c>
      <c r="J50" s="39">
        <f t="shared" si="2"/>
        <v>766</v>
      </c>
      <c r="K50" s="40">
        <f>M15</f>
        <v>-0.27047619047619048</v>
      </c>
    </row>
    <row r="51" spans="1:13" ht="15" thickTop="1" x14ac:dyDescent="0.35">
      <c r="A51" s="44" t="s">
        <v>20</v>
      </c>
      <c r="B51" s="33" t="s">
        <v>33</v>
      </c>
      <c r="C51" s="34" t="s">
        <v>34</v>
      </c>
      <c r="D51" s="39">
        <f>B16</f>
        <v>1153</v>
      </c>
      <c r="F51" s="30" t="s">
        <v>35</v>
      </c>
      <c r="G51" s="39">
        <f>C16</f>
        <v>369</v>
      </c>
      <c r="I51" s="30" t="s">
        <v>36</v>
      </c>
      <c r="J51" s="39">
        <f t="shared" si="2"/>
        <v>1522</v>
      </c>
    </row>
    <row r="52" spans="1:13" ht="15" thickBot="1" x14ac:dyDescent="0.4">
      <c r="A52" s="45"/>
      <c r="B52" s="37" t="s">
        <v>37</v>
      </c>
      <c r="C52" s="38" t="s">
        <v>38</v>
      </c>
      <c r="D52" s="39">
        <f>D16</f>
        <v>875</v>
      </c>
      <c r="E52" s="40">
        <f>I16</f>
        <v>-0.24111014744145706</v>
      </c>
      <c r="F52" s="32" t="s">
        <v>39</v>
      </c>
      <c r="G52" s="39">
        <f>E16</f>
        <v>127</v>
      </c>
      <c r="H52" s="40">
        <f>K16</f>
        <v>-0.65582655826558267</v>
      </c>
      <c r="I52" s="32" t="s">
        <v>40</v>
      </c>
      <c r="J52" s="39">
        <f t="shared" si="2"/>
        <v>1002</v>
      </c>
      <c r="K52" s="40">
        <f>M16</f>
        <v>-0.34165571616294349</v>
      </c>
    </row>
    <row r="53" spans="1:13" ht="15" thickTop="1" x14ac:dyDescent="0.35">
      <c r="A53" s="44" t="s">
        <v>43</v>
      </c>
      <c r="B53" s="33" t="s">
        <v>33</v>
      </c>
      <c r="C53" s="34" t="s">
        <v>34</v>
      </c>
      <c r="D53" s="39">
        <f>B19</f>
        <v>29010</v>
      </c>
      <c r="F53" s="30" t="s">
        <v>35</v>
      </c>
      <c r="G53" s="39">
        <f>C19</f>
        <v>5100</v>
      </c>
      <c r="I53" s="30" t="s">
        <v>36</v>
      </c>
      <c r="J53" s="39">
        <f>D53+G53</f>
        <v>34110</v>
      </c>
    </row>
    <row r="54" spans="1:13" ht="15" thickBot="1" x14ac:dyDescent="0.4">
      <c r="A54" s="45"/>
      <c r="B54" s="37" t="s">
        <v>37</v>
      </c>
      <c r="C54" s="38" t="s">
        <v>38</v>
      </c>
      <c r="D54" s="39">
        <f>D19</f>
        <v>24528</v>
      </c>
      <c r="E54" s="40">
        <f>I19</f>
        <v>-0.15449844881075492</v>
      </c>
      <c r="F54" s="32" t="s">
        <v>39</v>
      </c>
      <c r="G54" s="39">
        <f>E19</f>
        <v>4143</v>
      </c>
      <c r="H54" s="40">
        <f>K19</f>
        <v>-0.18764705882352942</v>
      </c>
      <c r="I54" s="32" t="s">
        <v>40</v>
      </c>
      <c r="J54" s="39">
        <f t="shared" ref="J54" si="3">D54+G54</f>
        <v>28671</v>
      </c>
      <c r="K54" s="40">
        <f>M19</f>
        <v>-0.15945470536499559</v>
      </c>
    </row>
    <row r="55" spans="1:13" ht="15" thickTop="1" x14ac:dyDescent="0.35"/>
    <row r="62" spans="1:13" ht="43.5" x14ac:dyDescent="0.35">
      <c r="A62" s="7" t="s">
        <v>1</v>
      </c>
      <c r="B62" s="8" t="s">
        <v>21</v>
      </c>
      <c r="C62" s="8" t="s">
        <v>44</v>
      </c>
      <c r="D62" s="9" t="s">
        <v>23</v>
      </c>
      <c r="E62" s="9" t="s">
        <v>45</v>
      </c>
      <c r="F62" s="10"/>
      <c r="G62" s="22" t="s">
        <v>1</v>
      </c>
      <c r="H62" s="26" t="s">
        <v>24</v>
      </c>
      <c r="I62" s="26" t="s">
        <v>25</v>
      </c>
      <c r="J62" s="27" t="s">
        <v>26</v>
      </c>
      <c r="K62" s="27" t="s">
        <v>27</v>
      </c>
      <c r="L62" s="28" t="s">
        <v>28</v>
      </c>
      <c r="M62" s="28" t="s">
        <v>29</v>
      </c>
    </row>
    <row r="63" spans="1:13" x14ac:dyDescent="0.35">
      <c r="A63" s="11" t="s">
        <v>6</v>
      </c>
      <c r="B63" s="12">
        <v>248</v>
      </c>
      <c r="C63" s="12">
        <v>963</v>
      </c>
      <c r="D63" s="12">
        <v>102</v>
      </c>
      <c r="E63" s="12">
        <v>827</v>
      </c>
      <c r="F63" s="13"/>
      <c r="G63" s="11" t="s">
        <v>6</v>
      </c>
      <c r="H63" s="23">
        <f>(Tabel1387[[#This Row],[BB VOM uniek]]-Tabel1387[[#This Row],[Huidig belbus uniek]])</f>
        <v>-146</v>
      </c>
      <c r="I63" s="19">
        <f>(Tabel1387[[#This Row],[BB VOM uniek]]-Tabel1387[[#This Row],[Huidig belbus uniek]])/Tabel1387[[#This Row],[Huidig belbus uniek]]</f>
        <v>-0.58870967741935487</v>
      </c>
      <c r="J63" s="12">
        <f>(Tabel1387[[#This Row],[BB VOM gemengd]]-Tabel1387[[#This Row],[Huidig belbus gemengd]])</f>
        <v>-136</v>
      </c>
      <c r="K63" s="19">
        <f>(Tabel1387[[#This Row],[BB VOM gemengd]]-Tabel1387[[#This Row],[Huidig belbus gemengd]])/Tabel1387[[#This Row],[Huidig belbus gemengd]]</f>
        <v>-0.14122533748701974</v>
      </c>
      <c r="L63" s="12">
        <f>(Tabel1387[[#This Row],[BB VOM uniek]]+Tabel1387[[#This Row],[BB VOM gemengd]])-(Tabel1387[[#This Row],[Huidig belbus uniek]]+Tabel1387[[#This Row],[Huidig belbus gemengd]])</f>
        <v>-282</v>
      </c>
      <c r="M63" s="19">
        <f>Tabel1103937[[#This Row],['# Verschil KN/AN + VOM uniek]]/(Tabel1387[[#This Row],[Huidig belbus uniek]]+Tabel1387[[#This Row],[Huidig belbus gemengd]])</f>
        <v>-0.23286540049545829</v>
      </c>
    </row>
    <row r="64" spans="1:13" x14ac:dyDescent="0.35">
      <c r="A64" s="11" t="s">
        <v>7</v>
      </c>
      <c r="B64" s="12">
        <v>36</v>
      </c>
      <c r="C64" s="12">
        <v>97</v>
      </c>
      <c r="D64" s="12">
        <v>346</v>
      </c>
      <c r="E64" s="12">
        <v>2928</v>
      </c>
      <c r="F64" s="13"/>
      <c r="G64" s="11" t="s">
        <v>7</v>
      </c>
      <c r="H64" s="23">
        <f>(Tabel1387[[#This Row],[BB VOM uniek]]-Tabel1387[[#This Row],[Huidig belbus uniek]])</f>
        <v>310</v>
      </c>
      <c r="I64" s="19">
        <f>(Tabel1387[[#This Row],[BB VOM uniek]]-Tabel1387[[#This Row],[Huidig belbus uniek]])/Tabel1387[[#This Row],[Huidig belbus uniek]]</f>
        <v>8.6111111111111107</v>
      </c>
      <c r="J64" s="12">
        <f>(Tabel1387[[#This Row],[BB VOM gemengd]]-Tabel1387[[#This Row],[Huidig belbus gemengd]])</f>
        <v>2831</v>
      </c>
      <c r="K64" s="19">
        <f>(Tabel1387[[#This Row],[BB VOM gemengd]]-Tabel1387[[#This Row],[Huidig belbus gemengd]])/Tabel1387[[#This Row],[Huidig belbus gemengd]]</f>
        <v>29.185567010309278</v>
      </c>
      <c r="L64" s="12">
        <f>(Tabel1387[[#This Row],[BB VOM uniek]]+Tabel1387[[#This Row],[BB VOM gemengd]])-(Tabel1387[[#This Row],[Huidig belbus uniek]]+Tabel1387[[#This Row],[Huidig belbus gemengd]])</f>
        <v>3141</v>
      </c>
      <c r="M64" s="19">
        <f>Tabel1103937[[#This Row],['# Verschil KN/AN + VOM uniek]]/(Tabel1387[[#This Row],[Huidig belbus uniek]]+Tabel1387[[#This Row],[Huidig belbus gemengd]])</f>
        <v>23.616541353383457</v>
      </c>
    </row>
    <row r="65" spans="1:13" x14ac:dyDescent="0.35">
      <c r="A65" s="11" t="s">
        <v>8</v>
      </c>
      <c r="B65" s="12">
        <v>179</v>
      </c>
      <c r="C65" s="12">
        <v>316</v>
      </c>
      <c r="D65" s="12">
        <v>147</v>
      </c>
      <c r="E65" s="12">
        <v>752</v>
      </c>
      <c r="F65" s="13"/>
      <c r="G65" s="11" t="s">
        <v>8</v>
      </c>
      <c r="H65" s="23">
        <f>(Tabel1387[[#This Row],[BB VOM uniek]]-Tabel1387[[#This Row],[Huidig belbus uniek]])</f>
        <v>-32</v>
      </c>
      <c r="I65" s="19">
        <f>(Tabel1387[[#This Row],[BB VOM uniek]]-Tabel1387[[#This Row],[Huidig belbus uniek]])/Tabel1387[[#This Row],[Huidig belbus uniek]]</f>
        <v>-0.1787709497206704</v>
      </c>
      <c r="J65" s="12">
        <f>(Tabel1387[[#This Row],[BB VOM gemengd]]-Tabel1387[[#This Row],[Huidig belbus gemengd]])</f>
        <v>436</v>
      </c>
      <c r="K65" s="19">
        <f>(Tabel1387[[#This Row],[BB VOM gemengd]]-Tabel1387[[#This Row],[Huidig belbus gemengd]])/Tabel1387[[#This Row],[Huidig belbus gemengd]]</f>
        <v>1.379746835443038</v>
      </c>
      <c r="L65" s="12">
        <f>(Tabel1387[[#This Row],[BB VOM uniek]]+Tabel1387[[#This Row],[BB VOM gemengd]])-(Tabel1387[[#This Row],[Huidig belbus uniek]]+Tabel1387[[#This Row],[Huidig belbus gemengd]])</f>
        <v>404</v>
      </c>
      <c r="M65" s="19">
        <f>Tabel1103937[[#This Row],['# Verschil KN/AN + VOM uniek]]/(Tabel1387[[#This Row],[Huidig belbus uniek]]+Tabel1387[[#This Row],[Huidig belbus gemengd]])</f>
        <v>0.8161616161616162</v>
      </c>
    </row>
    <row r="66" spans="1:13" x14ac:dyDescent="0.35">
      <c r="A66" s="11" t="s">
        <v>9</v>
      </c>
      <c r="B66" s="12">
        <v>580</v>
      </c>
      <c r="C66" s="12">
        <v>2085</v>
      </c>
      <c r="D66" s="12">
        <v>905</v>
      </c>
      <c r="E66" s="12">
        <v>1221</v>
      </c>
      <c r="F66" s="13"/>
      <c r="G66" s="11" t="s">
        <v>9</v>
      </c>
      <c r="H66" s="23">
        <f>(Tabel1387[[#This Row],[BB VOM uniek]]-Tabel1387[[#This Row],[Huidig belbus uniek]])</f>
        <v>325</v>
      </c>
      <c r="I66" s="19">
        <f>(Tabel1387[[#This Row],[BB VOM uniek]]-Tabel1387[[#This Row],[Huidig belbus uniek]])/Tabel1387[[#This Row],[Huidig belbus uniek]]</f>
        <v>0.56034482758620685</v>
      </c>
      <c r="J66" s="12">
        <f>(Tabel1387[[#This Row],[BB VOM gemengd]]-Tabel1387[[#This Row],[Huidig belbus gemengd]])</f>
        <v>-864</v>
      </c>
      <c r="K66" s="19">
        <f>(Tabel1387[[#This Row],[BB VOM gemengd]]-Tabel1387[[#This Row],[Huidig belbus gemengd]])/Tabel1387[[#This Row],[Huidig belbus gemengd]]</f>
        <v>-0.41438848920863308</v>
      </c>
      <c r="L66" s="12">
        <f>(Tabel1387[[#This Row],[BB VOM uniek]]+Tabel1387[[#This Row],[BB VOM gemengd]])-(Tabel1387[[#This Row],[Huidig belbus uniek]]+Tabel1387[[#This Row],[Huidig belbus gemengd]])</f>
        <v>-539</v>
      </c>
      <c r="M66" s="19">
        <f>Tabel1103937[[#This Row],['# Verschil KN/AN + VOM uniek]]/(Tabel1387[[#This Row],[Huidig belbus uniek]]+Tabel1387[[#This Row],[Huidig belbus gemengd]])</f>
        <v>-0.20225140712945591</v>
      </c>
    </row>
    <row r="67" spans="1:13" x14ac:dyDescent="0.35">
      <c r="A67" s="11" t="s">
        <v>10</v>
      </c>
      <c r="B67" s="12">
        <v>388</v>
      </c>
      <c r="C67" s="12">
        <v>632</v>
      </c>
      <c r="D67" s="12">
        <v>148</v>
      </c>
      <c r="E67" s="12">
        <v>260</v>
      </c>
      <c r="F67" s="13"/>
      <c r="G67" s="11" t="s">
        <v>10</v>
      </c>
      <c r="H67" s="23">
        <f>(Tabel1387[[#This Row],[BB VOM uniek]]-Tabel1387[[#This Row],[Huidig belbus uniek]])</f>
        <v>-240</v>
      </c>
      <c r="I67" s="19">
        <f>(Tabel1387[[#This Row],[BB VOM uniek]]-Tabel1387[[#This Row],[Huidig belbus uniek]])/Tabel1387[[#This Row],[Huidig belbus uniek]]</f>
        <v>-0.61855670103092786</v>
      </c>
      <c r="J67" s="12">
        <f>(Tabel1387[[#This Row],[BB VOM gemengd]]-Tabel1387[[#This Row],[Huidig belbus gemengd]])</f>
        <v>-372</v>
      </c>
      <c r="K67" s="19">
        <f>(Tabel1387[[#This Row],[BB VOM gemengd]]-Tabel1387[[#This Row],[Huidig belbus gemengd]])/Tabel1387[[#This Row],[Huidig belbus gemengd]]</f>
        <v>-0.58860759493670889</v>
      </c>
      <c r="L67" s="12">
        <f>(Tabel1387[[#This Row],[BB VOM uniek]]+Tabel1387[[#This Row],[BB VOM gemengd]])-(Tabel1387[[#This Row],[Huidig belbus uniek]]+Tabel1387[[#This Row],[Huidig belbus gemengd]])</f>
        <v>-612</v>
      </c>
      <c r="M67" s="19">
        <f>Tabel1103937[[#This Row],['# Verschil KN/AN + VOM uniek]]/(Tabel1387[[#This Row],[Huidig belbus uniek]]+Tabel1387[[#This Row],[Huidig belbus gemengd]])</f>
        <v>-0.6</v>
      </c>
    </row>
    <row r="68" spans="1:13" x14ac:dyDescent="0.35">
      <c r="A68" s="11" t="s">
        <v>11</v>
      </c>
      <c r="B68" s="12">
        <v>164</v>
      </c>
      <c r="C68" s="12">
        <v>413</v>
      </c>
      <c r="D68" s="12">
        <v>66</v>
      </c>
      <c r="E68" s="12">
        <v>145</v>
      </c>
      <c r="F68" s="13"/>
      <c r="G68" s="11" t="s">
        <v>11</v>
      </c>
      <c r="H68" s="23">
        <f>(Tabel1387[[#This Row],[BB VOM uniek]]-Tabel1387[[#This Row],[Huidig belbus uniek]])</f>
        <v>-98</v>
      </c>
      <c r="I68" s="19">
        <f>(Tabel1387[[#This Row],[BB VOM uniek]]-Tabel1387[[#This Row],[Huidig belbus uniek]])/Tabel1387[[#This Row],[Huidig belbus uniek]]</f>
        <v>-0.59756097560975607</v>
      </c>
      <c r="J68" s="12">
        <f>(Tabel1387[[#This Row],[BB VOM gemengd]]-Tabel1387[[#This Row],[Huidig belbus gemengd]])</f>
        <v>-268</v>
      </c>
      <c r="K68" s="19">
        <f>(Tabel1387[[#This Row],[BB VOM gemengd]]-Tabel1387[[#This Row],[Huidig belbus gemengd]])/Tabel1387[[#This Row],[Huidig belbus gemengd]]</f>
        <v>-0.64891041162227603</v>
      </c>
      <c r="L68" s="12">
        <f>(Tabel1387[[#This Row],[BB VOM uniek]]+Tabel1387[[#This Row],[BB VOM gemengd]])-(Tabel1387[[#This Row],[Huidig belbus uniek]]+Tabel1387[[#This Row],[Huidig belbus gemengd]])</f>
        <v>-366</v>
      </c>
      <c r="M68" s="19">
        <f>Tabel1103937[[#This Row],['# Verschil KN/AN + VOM uniek]]/(Tabel1387[[#This Row],[Huidig belbus uniek]]+Tabel1387[[#This Row],[Huidig belbus gemengd]])</f>
        <v>-0.63431542461005197</v>
      </c>
    </row>
    <row r="69" spans="1:13" x14ac:dyDescent="0.35">
      <c r="A69" s="11" t="s">
        <v>12</v>
      </c>
      <c r="B69" s="12">
        <v>518</v>
      </c>
      <c r="C69" s="12">
        <v>1265</v>
      </c>
      <c r="D69" s="12">
        <v>330</v>
      </c>
      <c r="E69" s="12">
        <v>1467</v>
      </c>
      <c r="F69" s="13"/>
      <c r="G69" s="11" t="s">
        <v>12</v>
      </c>
      <c r="H69" s="23">
        <f>(Tabel1387[[#This Row],[BB VOM uniek]]-Tabel1387[[#This Row],[Huidig belbus uniek]])</f>
        <v>-188</v>
      </c>
      <c r="I69" s="19">
        <f>(Tabel1387[[#This Row],[BB VOM uniek]]-Tabel1387[[#This Row],[Huidig belbus uniek]])/Tabel1387[[#This Row],[Huidig belbus uniek]]</f>
        <v>-0.36293436293436293</v>
      </c>
      <c r="J69" s="12">
        <f>(Tabel1387[[#This Row],[BB VOM gemengd]]-Tabel1387[[#This Row],[Huidig belbus gemengd]])</f>
        <v>202</v>
      </c>
      <c r="K69" s="19">
        <f>(Tabel1387[[#This Row],[BB VOM gemengd]]-Tabel1387[[#This Row],[Huidig belbus gemengd]])/Tabel1387[[#This Row],[Huidig belbus gemengd]]</f>
        <v>0.15968379446640316</v>
      </c>
      <c r="L69" s="12">
        <f>(Tabel1387[[#This Row],[BB VOM uniek]]+Tabel1387[[#This Row],[BB VOM gemengd]])-(Tabel1387[[#This Row],[Huidig belbus uniek]]+Tabel1387[[#This Row],[Huidig belbus gemengd]])</f>
        <v>14</v>
      </c>
      <c r="M69" s="19">
        <f>Tabel1103937[[#This Row],['# Verschil KN/AN + VOM uniek]]/(Tabel1387[[#This Row],[Huidig belbus uniek]]+Tabel1387[[#This Row],[Huidig belbus gemengd]])</f>
        <v>7.8519349411104878E-3</v>
      </c>
    </row>
    <row r="70" spans="1:13" x14ac:dyDescent="0.35">
      <c r="A70" s="11" t="s">
        <v>13</v>
      </c>
      <c r="B70" s="12">
        <v>1382</v>
      </c>
      <c r="C70" s="12">
        <v>2070</v>
      </c>
      <c r="D70" s="12">
        <v>1290</v>
      </c>
      <c r="E70" s="12">
        <v>2644</v>
      </c>
      <c r="F70" s="13"/>
      <c r="G70" s="11" t="s">
        <v>13</v>
      </c>
      <c r="H70" s="23">
        <f>(Tabel1387[[#This Row],[BB VOM uniek]]-Tabel1387[[#This Row],[Huidig belbus uniek]])</f>
        <v>-92</v>
      </c>
      <c r="I70" s="19">
        <f>(Tabel1387[[#This Row],[BB VOM uniek]]-Tabel1387[[#This Row],[Huidig belbus uniek]])/Tabel1387[[#This Row],[Huidig belbus uniek]]</f>
        <v>-6.6570188133140376E-2</v>
      </c>
      <c r="J70" s="12">
        <f>(Tabel1387[[#This Row],[BB VOM gemengd]]-Tabel1387[[#This Row],[Huidig belbus gemengd]])</f>
        <v>574</v>
      </c>
      <c r="K70" s="19">
        <f>(Tabel1387[[#This Row],[BB VOM gemengd]]-Tabel1387[[#This Row],[Huidig belbus gemengd]])/Tabel1387[[#This Row],[Huidig belbus gemengd]]</f>
        <v>0.27729468599033819</v>
      </c>
      <c r="L70" s="12">
        <f>(Tabel1387[[#This Row],[BB VOM uniek]]+Tabel1387[[#This Row],[BB VOM gemengd]])-(Tabel1387[[#This Row],[Huidig belbus uniek]]+Tabel1387[[#This Row],[Huidig belbus gemengd]])</f>
        <v>482</v>
      </c>
      <c r="M70" s="19">
        <f>Tabel1103937[[#This Row],['# Verschil KN/AN + VOM uniek]]/(Tabel1387[[#This Row],[Huidig belbus uniek]]+Tabel1387[[#This Row],[Huidig belbus gemengd]])</f>
        <v>0.13962920046349941</v>
      </c>
    </row>
    <row r="71" spans="1:13" x14ac:dyDescent="0.35">
      <c r="A71" s="11" t="s">
        <v>14</v>
      </c>
      <c r="B71" s="12">
        <v>215</v>
      </c>
      <c r="C71" s="12">
        <v>454</v>
      </c>
      <c r="D71" s="12">
        <v>188</v>
      </c>
      <c r="E71" s="12">
        <v>397</v>
      </c>
      <c r="F71" s="13"/>
      <c r="G71" s="11" t="s">
        <v>14</v>
      </c>
      <c r="H71" s="23">
        <f>(Tabel1387[[#This Row],[BB VOM uniek]]-Tabel1387[[#This Row],[Huidig belbus uniek]])</f>
        <v>-27</v>
      </c>
      <c r="I71" s="19">
        <f>(Tabel1387[[#This Row],[BB VOM uniek]]-Tabel1387[[#This Row],[Huidig belbus uniek]])/Tabel1387[[#This Row],[Huidig belbus uniek]]</f>
        <v>-0.12558139534883722</v>
      </c>
      <c r="J71" s="12">
        <f>(Tabel1387[[#This Row],[BB VOM gemengd]]-Tabel1387[[#This Row],[Huidig belbus gemengd]])</f>
        <v>-57</v>
      </c>
      <c r="K71" s="19">
        <f>(Tabel1387[[#This Row],[BB VOM gemengd]]-Tabel1387[[#This Row],[Huidig belbus gemengd]])/Tabel1387[[#This Row],[Huidig belbus gemengd]]</f>
        <v>-0.12555066079295155</v>
      </c>
      <c r="L71" s="12">
        <f>(Tabel1387[[#This Row],[BB VOM uniek]]+Tabel1387[[#This Row],[BB VOM gemengd]])-(Tabel1387[[#This Row],[Huidig belbus uniek]]+Tabel1387[[#This Row],[Huidig belbus gemengd]])</f>
        <v>-84</v>
      </c>
      <c r="M71" s="19">
        <f>Tabel1103937[[#This Row],['# Verschil KN/AN + VOM uniek]]/(Tabel1387[[#This Row],[Huidig belbus uniek]]+Tabel1387[[#This Row],[Huidig belbus gemengd]])</f>
        <v>-0.12556053811659193</v>
      </c>
    </row>
    <row r="72" spans="1:13" x14ac:dyDescent="0.35">
      <c r="A72" s="11" t="s">
        <v>15</v>
      </c>
      <c r="B72" s="12">
        <v>287</v>
      </c>
      <c r="C72" s="12">
        <v>509</v>
      </c>
      <c r="D72" s="12">
        <v>111</v>
      </c>
      <c r="E72" s="12">
        <v>762</v>
      </c>
      <c r="F72" s="13"/>
      <c r="G72" s="11" t="s">
        <v>15</v>
      </c>
      <c r="H72" s="23">
        <f>(Tabel1387[[#This Row],[BB VOM uniek]]-Tabel1387[[#This Row],[Huidig belbus uniek]])</f>
        <v>-176</v>
      </c>
      <c r="I72" s="19">
        <f>(Tabel1387[[#This Row],[BB VOM uniek]]-Tabel1387[[#This Row],[Huidig belbus uniek]])/Tabel1387[[#This Row],[Huidig belbus uniek]]</f>
        <v>-0.61324041811846686</v>
      </c>
      <c r="J72" s="12">
        <f>(Tabel1387[[#This Row],[BB VOM gemengd]]-Tabel1387[[#This Row],[Huidig belbus gemengd]])</f>
        <v>253</v>
      </c>
      <c r="K72" s="19">
        <f>(Tabel1387[[#This Row],[BB VOM gemengd]]-Tabel1387[[#This Row],[Huidig belbus gemengd]])/Tabel1387[[#This Row],[Huidig belbus gemengd]]</f>
        <v>0.49705304518664045</v>
      </c>
      <c r="L72" s="12">
        <f>(Tabel1387[[#This Row],[BB VOM uniek]]+Tabel1387[[#This Row],[BB VOM gemengd]])-(Tabel1387[[#This Row],[Huidig belbus uniek]]+Tabel1387[[#This Row],[Huidig belbus gemengd]])</f>
        <v>77</v>
      </c>
      <c r="M72" s="19">
        <f>Tabel1103937[[#This Row],['# Verschil KN/AN + VOM uniek]]/(Tabel1387[[#This Row],[Huidig belbus uniek]]+Tabel1387[[#This Row],[Huidig belbus gemengd]])</f>
        <v>9.6733668341708545E-2</v>
      </c>
    </row>
    <row r="73" spans="1:13" x14ac:dyDescent="0.35">
      <c r="A73" s="11" t="s">
        <v>16</v>
      </c>
      <c r="B73" s="12">
        <v>37</v>
      </c>
      <c r="C73" s="12">
        <v>112</v>
      </c>
      <c r="D73" s="12">
        <v>24</v>
      </c>
      <c r="E73" s="12">
        <v>89</v>
      </c>
      <c r="F73" s="13"/>
      <c r="G73" s="11" t="s">
        <v>16</v>
      </c>
      <c r="H73" s="23">
        <f>(Tabel1387[[#This Row],[BB VOM uniek]]-Tabel1387[[#This Row],[Huidig belbus uniek]])</f>
        <v>-13</v>
      </c>
      <c r="I73" s="19">
        <f>(Tabel1387[[#This Row],[BB VOM uniek]]-Tabel1387[[#This Row],[Huidig belbus uniek]])/Tabel1387[[#This Row],[Huidig belbus uniek]]</f>
        <v>-0.35135135135135137</v>
      </c>
      <c r="J73" s="12">
        <f>(Tabel1387[[#This Row],[BB VOM gemengd]]-Tabel1387[[#This Row],[Huidig belbus gemengd]])</f>
        <v>-23</v>
      </c>
      <c r="K73" s="19">
        <f>(Tabel1387[[#This Row],[BB VOM gemengd]]-Tabel1387[[#This Row],[Huidig belbus gemengd]])/Tabel1387[[#This Row],[Huidig belbus gemengd]]</f>
        <v>-0.20535714285714285</v>
      </c>
      <c r="L73" s="12">
        <f>(Tabel1387[[#This Row],[BB VOM uniek]]+Tabel1387[[#This Row],[BB VOM gemengd]])-(Tabel1387[[#This Row],[Huidig belbus uniek]]+Tabel1387[[#This Row],[Huidig belbus gemengd]])</f>
        <v>-36</v>
      </c>
      <c r="M73" s="19">
        <f>Tabel1103937[[#This Row],['# Verschil KN/AN + VOM uniek]]/(Tabel1387[[#This Row],[Huidig belbus uniek]]+Tabel1387[[#This Row],[Huidig belbus gemengd]])</f>
        <v>-0.24161073825503357</v>
      </c>
    </row>
    <row r="74" spans="1:13" ht="29" x14ac:dyDescent="0.35">
      <c r="A74" s="11" t="s">
        <v>17</v>
      </c>
      <c r="B74" s="12">
        <v>441</v>
      </c>
      <c r="C74" s="12">
        <v>1316</v>
      </c>
      <c r="D74" s="12">
        <v>135</v>
      </c>
      <c r="E74" s="12">
        <v>1177</v>
      </c>
      <c r="F74" s="13"/>
      <c r="G74" s="11" t="s">
        <v>17</v>
      </c>
      <c r="H74" s="23">
        <f>(Tabel1387[[#This Row],[BB VOM uniek]]-Tabel1387[[#This Row],[Huidig belbus uniek]])</f>
        <v>-306</v>
      </c>
      <c r="I74" s="19">
        <f>(Tabel1387[[#This Row],[BB VOM uniek]]-Tabel1387[[#This Row],[Huidig belbus uniek]])/Tabel1387[[#This Row],[Huidig belbus uniek]]</f>
        <v>-0.69387755102040816</v>
      </c>
      <c r="J74" s="12">
        <f>(Tabel1387[[#This Row],[BB VOM gemengd]]-Tabel1387[[#This Row],[Huidig belbus gemengd]])</f>
        <v>-139</v>
      </c>
      <c r="K74" s="19">
        <f>(Tabel1387[[#This Row],[BB VOM gemengd]]-Tabel1387[[#This Row],[Huidig belbus gemengd]])/Tabel1387[[#This Row],[Huidig belbus gemengd]]</f>
        <v>-0.10562310030395136</v>
      </c>
      <c r="L74" s="12">
        <f>(Tabel1387[[#This Row],[BB VOM uniek]]+Tabel1387[[#This Row],[BB VOM gemengd]])-(Tabel1387[[#This Row],[Huidig belbus uniek]]+Tabel1387[[#This Row],[Huidig belbus gemengd]])</f>
        <v>-445</v>
      </c>
      <c r="M74" s="19">
        <f>Tabel1103937[[#This Row],['# Verschil KN/AN + VOM uniek]]/(Tabel1387[[#This Row],[Huidig belbus uniek]]+Tabel1387[[#This Row],[Huidig belbus gemengd]])</f>
        <v>-0.2532726237905521</v>
      </c>
    </row>
    <row r="75" spans="1:13" x14ac:dyDescent="0.35">
      <c r="A75" s="11" t="s">
        <v>18</v>
      </c>
      <c r="B75" s="12">
        <v>48</v>
      </c>
      <c r="C75" s="12">
        <v>137</v>
      </c>
      <c r="D75" s="12">
        <v>182</v>
      </c>
      <c r="E75" s="12">
        <v>434</v>
      </c>
      <c r="F75" s="13"/>
      <c r="G75" s="11" t="s">
        <v>18</v>
      </c>
      <c r="H75" s="23">
        <f>(Tabel1387[[#This Row],[BB VOM uniek]]-Tabel1387[[#This Row],[Huidig belbus uniek]])</f>
        <v>134</v>
      </c>
      <c r="I75" s="19">
        <f>(Tabel1387[[#This Row],[BB VOM uniek]]-Tabel1387[[#This Row],[Huidig belbus uniek]])/Tabel1387[[#This Row],[Huidig belbus uniek]]</f>
        <v>2.7916666666666665</v>
      </c>
      <c r="J75" s="12">
        <f>(Tabel1387[[#This Row],[BB VOM gemengd]]-Tabel1387[[#This Row],[Huidig belbus gemengd]])</f>
        <v>297</v>
      </c>
      <c r="K75" s="19">
        <f>(Tabel1387[[#This Row],[BB VOM gemengd]]-Tabel1387[[#This Row],[Huidig belbus gemengd]])/Tabel1387[[#This Row],[Huidig belbus gemengd]]</f>
        <v>2.167883211678832</v>
      </c>
      <c r="L75" s="12">
        <f>(Tabel1387[[#This Row],[BB VOM uniek]]+Tabel1387[[#This Row],[BB VOM gemengd]])-(Tabel1387[[#This Row],[Huidig belbus uniek]]+Tabel1387[[#This Row],[Huidig belbus gemengd]])</f>
        <v>431</v>
      </c>
      <c r="M75" s="19">
        <f>Tabel1103937[[#This Row],['# Verschil KN/AN + VOM uniek]]/(Tabel1387[[#This Row],[Huidig belbus uniek]]+Tabel1387[[#This Row],[Huidig belbus gemengd]])</f>
        <v>2.3297297297297299</v>
      </c>
    </row>
    <row r="76" spans="1:13" x14ac:dyDescent="0.35">
      <c r="A76" s="11" t="s">
        <v>19</v>
      </c>
      <c r="B76" s="12">
        <v>208</v>
      </c>
      <c r="C76" s="12">
        <v>542</v>
      </c>
      <c r="D76" s="12">
        <v>42</v>
      </c>
      <c r="E76" s="12">
        <v>2</v>
      </c>
      <c r="F76" s="13"/>
      <c r="G76" s="11" t="s">
        <v>19</v>
      </c>
      <c r="H76" s="23">
        <f>(Tabel1387[[#This Row],[BB VOM uniek]]-Tabel1387[[#This Row],[Huidig belbus uniek]])</f>
        <v>-166</v>
      </c>
      <c r="I76" s="19">
        <f>(Tabel1387[[#This Row],[BB VOM uniek]]-Tabel1387[[#This Row],[Huidig belbus uniek]])/Tabel1387[[#This Row],[Huidig belbus uniek]]</f>
        <v>-0.79807692307692313</v>
      </c>
      <c r="J76" s="12">
        <f>(Tabel1387[[#This Row],[BB VOM gemengd]]-Tabel1387[[#This Row],[Huidig belbus gemengd]])</f>
        <v>-540</v>
      </c>
      <c r="K76" s="19">
        <f>(Tabel1387[[#This Row],[BB VOM gemengd]]-Tabel1387[[#This Row],[Huidig belbus gemengd]])/Tabel1387[[#This Row],[Huidig belbus gemengd]]</f>
        <v>-0.99630996309963105</v>
      </c>
      <c r="L76" s="12">
        <f>(Tabel1387[[#This Row],[BB VOM uniek]]+Tabel1387[[#This Row],[BB VOM gemengd]])-(Tabel1387[[#This Row],[Huidig belbus uniek]]+Tabel1387[[#This Row],[Huidig belbus gemengd]])</f>
        <v>-706</v>
      </c>
      <c r="M76" s="19">
        <f>Tabel1103937[[#This Row],['# Verschil KN/AN + VOM uniek]]/(Tabel1387[[#This Row],[Huidig belbus uniek]]+Tabel1387[[#This Row],[Huidig belbus gemengd]])</f>
        <v>-0.94133333333333336</v>
      </c>
    </row>
    <row r="77" spans="1:13" x14ac:dyDescent="0.35">
      <c r="A77" s="11" t="s">
        <v>20</v>
      </c>
      <c r="B77" s="12">
        <v>369</v>
      </c>
      <c r="C77" s="12">
        <v>947</v>
      </c>
      <c r="D77" s="12">
        <v>127</v>
      </c>
      <c r="E77" s="17">
        <v>387</v>
      </c>
      <c r="F77" s="13"/>
      <c r="G77" s="11" t="s">
        <v>20</v>
      </c>
      <c r="H77" s="23">
        <f>(Tabel1387[[#This Row],[BB VOM uniek]]-Tabel1387[[#This Row],[Huidig belbus uniek]])</f>
        <v>-242</v>
      </c>
      <c r="I77" s="19">
        <f>(Tabel1387[[#This Row],[BB VOM uniek]]-Tabel1387[[#This Row],[Huidig belbus uniek]])/Tabel1387[[#This Row],[Huidig belbus uniek]]</f>
        <v>-0.65582655826558267</v>
      </c>
      <c r="J77" s="12">
        <f>(Tabel1387[[#This Row],[BB VOM gemengd]]-Tabel1387[[#This Row],[Huidig belbus gemengd]])</f>
        <v>-560</v>
      </c>
      <c r="K77" s="20">
        <f>(Tabel1387[[#This Row],[BB VOM gemengd]]-Tabel1387[[#This Row],[Huidig belbus gemengd]])/Tabel1387[[#This Row],[Huidig belbus gemengd]]</f>
        <v>-0.5913410770855333</v>
      </c>
      <c r="L77" s="12">
        <f>(Tabel1387[[#This Row],[BB VOM uniek]]+Tabel1387[[#This Row],[BB VOM gemengd]])-(Tabel1387[[#This Row],[Huidig belbus uniek]]+Tabel1387[[#This Row],[Huidig belbus gemengd]])</f>
        <v>-802</v>
      </c>
      <c r="M77" s="19">
        <f>Tabel1103937[[#This Row],['# Verschil KN/AN + VOM uniek]]/(Tabel1387[[#This Row],[Huidig belbus uniek]]+Tabel1387[[#This Row],[Huidig belbus gemengd]])</f>
        <v>-0.60942249240121582</v>
      </c>
    </row>
    <row r="78" spans="1:13" ht="29" x14ac:dyDescent="0.35">
      <c r="A78" s="16" t="s">
        <v>30</v>
      </c>
      <c r="B78" s="17">
        <v>9</v>
      </c>
      <c r="C78" s="17">
        <v>9</v>
      </c>
      <c r="D78" s="17">
        <v>5</v>
      </c>
      <c r="E78" s="17">
        <v>810</v>
      </c>
      <c r="F78" s="18"/>
      <c r="G78" s="16" t="s">
        <v>30</v>
      </c>
      <c r="H78" s="24">
        <f>(Tabel1387[[#This Row],[BB VOM uniek]]-Tabel1387[[#This Row],[Huidig belbus uniek]])</f>
        <v>-4</v>
      </c>
      <c r="I78" s="20">
        <f>(Tabel1387[[#This Row],[BB VOM uniek]]-Tabel1387[[#This Row],[Huidig belbus uniek]])/Tabel1387[[#This Row],[Huidig belbus uniek]]</f>
        <v>-0.44444444444444442</v>
      </c>
      <c r="J78" s="17">
        <f>(Tabel1387[[#This Row],[BB VOM gemengd]]-Tabel1387[[#This Row],[Huidig belbus gemengd]])</f>
        <v>801</v>
      </c>
      <c r="K78" s="20">
        <f>(Tabel1387[[#This Row],[BB VOM gemengd]]-Tabel1387[[#This Row],[Huidig belbus gemengd]])/Tabel1387[[#This Row],[Huidig belbus gemengd]]</f>
        <v>89</v>
      </c>
      <c r="L78" s="12">
        <f>(Tabel1387[[#This Row],[BB VOM uniek]]+Tabel1387[[#This Row],[BB VOM gemengd]])-(Tabel1387[[#This Row],[Huidig belbus uniek]]+Tabel1387[[#This Row],[Huidig belbus gemengd]])</f>
        <v>797</v>
      </c>
      <c r="M78" s="19">
        <f>Tabel1103937[[#This Row],['# Verschil KN/AN + VOM uniek]]/(Tabel1387[[#This Row],[Huidig belbus uniek]]+Tabel1387[[#This Row],[Huidig belbus gemengd]])</f>
        <v>44.277777777777779</v>
      </c>
    </row>
    <row r="79" spans="1:13" ht="58" x14ac:dyDescent="0.35">
      <c r="A79" s="14" t="s">
        <v>31</v>
      </c>
      <c r="B79" s="15">
        <v>5109</v>
      </c>
      <c r="C79" s="15">
        <f t="shared" ref="C79" si="4">SUM(C63:C78)</f>
        <v>11867</v>
      </c>
      <c r="D79" s="15">
        <v>4148</v>
      </c>
      <c r="E79" s="15">
        <f t="shared" ref="E79" si="5">SUM(E63:E78)</f>
        <v>14302</v>
      </c>
      <c r="F79" s="13"/>
      <c r="G79" s="14" t="s">
        <v>31</v>
      </c>
      <c r="H79" s="25">
        <f>(Tabel1387[[#This Row],[BB VOM uniek]]-Tabel1387[[#This Row],[Huidig belbus uniek]])</f>
        <v>-961</v>
      </c>
      <c r="I79" s="21">
        <f>(Tabel1387[[#This Row],[BB VOM uniek]]-Tabel1387[[#This Row],[Huidig belbus uniek]])/Tabel1387[[#This Row],[Huidig belbus uniek]]</f>
        <v>-0.18809943237424154</v>
      </c>
      <c r="J79" s="15">
        <f>(Tabel1387[[#This Row],[BB VOM gemengd]]-Tabel1387[[#This Row],[Huidig belbus gemengd]])</f>
        <v>2435</v>
      </c>
      <c r="K79" s="21">
        <f>(Tabel1387[[#This Row],[BB VOM gemengd]]-Tabel1387[[#This Row],[Huidig belbus gemengd]])/Tabel1387[[#This Row],[Huidig belbus gemengd]]</f>
        <v>0.20519086542512852</v>
      </c>
      <c r="L79" s="12">
        <f>(Tabel1387[[#This Row],[BB VOM uniek]]+Tabel1387[[#This Row],[BB VOM gemengd]])-(Tabel1387[[#This Row],[Huidig belbus uniek]]+Tabel1387[[#This Row],[Huidig belbus gemengd]])</f>
        <v>1474</v>
      </c>
      <c r="M79" s="19">
        <f>Tabel1103937[[#This Row],['# Verschil KN/AN + VOM uniek]]/(Tabel1387[[#This Row],[Huidig belbus uniek]]+Tabel1387[[#This Row],[Huidig belbus gemengd]])</f>
        <v>8.6828463713477855E-2</v>
      </c>
    </row>
    <row r="80" spans="1:13" ht="29" x14ac:dyDescent="0.35">
      <c r="A80" s="11" t="s">
        <v>32</v>
      </c>
      <c r="B80" s="15">
        <v>5100</v>
      </c>
      <c r="C80" s="15">
        <f t="shared" ref="C80" si="6">SUM(C63:C77)</f>
        <v>11858</v>
      </c>
      <c r="D80" s="15">
        <v>4143</v>
      </c>
      <c r="E80" s="15">
        <f t="shared" ref="E80" si="7">SUM(E63:E77)</f>
        <v>13492</v>
      </c>
      <c r="G80" s="11" t="s">
        <v>32</v>
      </c>
      <c r="H80" s="25">
        <f>(Tabel1387[[#This Row],[BB VOM uniek]]-Tabel1387[[#This Row],[Huidig belbus uniek]])</f>
        <v>-957</v>
      </c>
      <c r="I80" s="21">
        <f>(Tabel1387[[#This Row],[BB VOM uniek]]-Tabel1387[[#This Row],[Huidig belbus uniek]])/Tabel1387[[#This Row],[Huidig belbus uniek]]</f>
        <v>-0.18764705882352942</v>
      </c>
      <c r="J80" s="15">
        <f>(Tabel1387[[#This Row],[BB VOM gemengd]]-Tabel1387[[#This Row],[Huidig belbus gemengd]])</f>
        <v>1634</v>
      </c>
      <c r="K80" s="21">
        <f>(Tabel1387[[#This Row],[BB VOM gemengd]]-Tabel1387[[#This Row],[Huidig belbus gemengd]])/Tabel1387[[#This Row],[Huidig belbus gemengd]]</f>
        <v>0.13779726766739753</v>
      </c>
      <c r="L80" s="15">
        <f>(Tabel1387[[#This Row],[BB VOM uniek]]+Tabel1387[[#This Row],[BB VOM gemengd]])-(Tabel1387[[#This Row],[Huidig belbus uniek]]+Tabel1387[[#This Row],[Huidig belbus gemengd]])</f>
        <v>677</v>
      </c>
      <c r="M80" s="21">
        <f>Tabel1103937[[#This Row],['# Verschil KN/AN + VOM uniek]]/(Tabel1387[[#This Row],[Huidig belbus uniek]]+Tabel1387[[#This Row],[Huidig belbus gemengd]])</f>
        <v>3.9922160632150018E-2</v>
      </c>
    </row>
  </sheetData>
  <mergeCells count="16">
    <mergeCell ref="A33:A34"/>
    <mergeCell ref="A53:A54"/>
    <mergeCell ref="A23:A24"/>
    <mergeCell ref="A25:A26"/>
    <mergeCell ref="A27:A28"/>
    <mergeCell ref="A29:A30"/>
    <mergeCell ref="A31:A32"/>
    <mergeCell ref="A47:A48"/>
    <mergeCell ref="A49:A50"/>
    <mergeCell ref="A51:A52"/>
    <mergeCell ref="A35:A36"/>
    <mergeCell ref="A37:A38"/>
    <mergeCell ref="A39:A40"/>
    <mergeCell ref="A41:A42"/>
    <mergeCell ref="A43:A44"/>
    <mergeCell ref="A45:A46"/>
  </mergeCells>
  <pageMargins left="0.7" right="0.7" top="0.75" bottom="0.75" header="0.3" footer="0.3"/>
  <pageSetup paperSize="9" orientation="portrait" verticalDpi="0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jabloon SV" ma:contentTypeID="0x0101005B7A0FC130FBD14FB5AE6534A195291500ADF803BEA7C7DE48A472292342469A59" ma:contentTypeVersion="7" ma:contentTypeDescription="" ma:contentTypeScope="" ma:versionID="c6ae5e78e39213334bbdd2bf7c20c43e">
  <xsd:schema xmlns:xsd="http://www.w3.org/2001/XMLSchema" xmlns:xs="http://www.w3.org/2001/XMLSchema" xmlns:p="http://schemas.microsoft.com/office/2006/metadata/properties" xmlns:ns2="9b51e29f-d062-461f-9360-e22c498a7cb2" xmlns:ns3="d84a67f7-7f92-4c02-8d2f-3a7d2af7cd67" xmlns:ns4="http://schemas.microsoft.com/sharepoint/v3/fields" targetNamespace="http://schemas.microsoft.com/office/2006/metadata/properties" ma:root="true" ma:fieldsID="2dd7b2fedd90567f88665ab2876c8b3d" ns2:_="" ns3:_="" ns4:_="">
    <xsd:import namespace="9b51e29f-d062-461f-9360-e22c498a7cb2"/>
    <xsd:import namespace="d84a67f7-7f92-4c02-8d2f-3a7d2af7cd6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PV_x0020_Toegewezen_x0020_aan" minOccurs="0"/>
                <xsd:element ref="ns3:Status_x0020_document" minOccurs="0"/>
                <xsd:element ref="ns3:Type_x0020_document" minOccurs="0"/>
                <xsd:element ref="ns4:_En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1e29f-d062-461f-9360-e22c498a7cb2" elementFormDefault="qualified">
    <xsd:import namespace="http://schemas.microsoft.com/office/2006/documentManagement/types"/>
    <xsd:import namespace="http://schemas.microsoft.com/office/infopath/2007/PartnerControls"/>
    <xsd:element name="PV_x0020_Toegewezen_x0020_aan" ma:index="8" nillable="true" ma:displayName="Toegewezen aan" ma:list="{bfcecfd5-7436-4404-a75a-fe7b2ebd2e77}" ma:internalName="PV_x0020_Toegewezen_x0020_aan" ma:showField="Title" ma:web="9b51e29f-d062-461f-9360-e22c498a7cb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a67f7-7f92-4c02-8d2f-3a7d2af7cd67" elementFormDefault="qualified">
    <xsd:import namespace="http://schemas.microsoft.com/office/2006/documentManagement/types"/>
    <xsd:import namespace="http://schemas.microsoft.com/office/infopath/2007/PartnerControls"/>
    <xsd:element name="Status_x0020_document" ma:index="9" nillable="true" ma:displayName="Status document" ma:default="draft" ma:format="Dropdown" ma:internalName="Status_x0020_document">
      <xsd:simpleType>
        <xsd:restriction base="dms:Choice">
          <xsd:enumeration value="draft"/>
          <xsd:enumeration value="geen input"/>
          <xsd:enumeration value="niet bevoegd"/>
          <xsd:enumeration value="voltooid"/>
        </xsd:restriction>
      </xsd:simpleType>
    </xsd:element>
    <xsd:element name="Type_x0020_document" ma:index="10" nillable="true" ma:displayName="Type document" ma:format="Dropdown" ma:internalName="Type_x0020_document">
      <xsd:simpleType>
        <xsd:restriction base="dms:Choice">
          <xsd:enumeration value="definitief antwoord"/>
          <xsd:enumeration value="gecoordineerd antwoord"/>
          <xsd:enumeration value="elementen van antwoord"/>
          <xsd:enumeration value="bijlage"/>
          <xsd:enumeration value="extra informati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1" nillable="true" ma:displayName="Einddatum" ma:format="DateTime" ma:internalName="Eindda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document xmlns="d84a67f7-7f92-4c02-8d2f-3a7d2af7cd67">definitief antwoord</Type_x0020_document>
    <PV_x0020_Toegewezen_x0020_aan xmlns="9b51e29f-d062-461f-9360-e22c498a7cb2" xsi:nil="true"/>
    <_EndDate xmlns="http://schemas.microsoft.com/sharepoint/v3/fields" xsi:nil="true"/>
    <Status_x0020_document xmlns="d84a67f7-7f92-4c02-8d2f-3a7d2af7cd67">voltooid</Status_x0020_document>
  </documentManagement>
</p:properties>
</file>

<file path=customXml/itemProps1.xml><?xml version="1.0" encoding="utf-8"?>
<ds:datastoreItem xmlns:ds="http://schemas.openxmlformats.org/officeDocument/2006/customXml" ds:itemID="{C14426B8-8530-4470-9263-1F3905984F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51e29f-d062-461f-9360-e22c498a7cb2"/>
    <ds:schemaRef ds:uri="d84a67f7-7f92-4c02-8d2f-3a7d2af7cd6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FF807F-0745-499D-BA0A-05586D43CA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04148D-78CB-4BC9-A0CA-03399BDF74A9}">
  <ds:schemaRefs>
    <ds:schemaRef ds:uri="http://schemas.microsoft.com/office/2006/metadata/properties"/>
    <ds:schemaRef ds:uri="http://schemas.microsoft.com/office/infopath/2007/PartnerControls"/>
    <ds:schemaRef ds:uri="d84a67f7-7f92-4c02-8d2f-3a7d2af7cd67"/>
    <ds:schemaRef ds:uri="9b51e29f-d062-461f-9360-e22c498a7cb2"/>
    <ds:schemaRef ds:uri="http://schemas.microsoft.com/sharepoint/v3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122022 vs. fase 0</vt:lpstr>
      <vt:lpstr>powerpoint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 Boeykens</dc:creator>
  <cp:keywords/>
  <dc:description/>
  <cp:lastModifiedBy>Van Tilborg Michaël</cp:lastModifiedBy>
  <cp:revision/>
  <cp:lastPrinted>2023-02-10T18:01:56Z</cp:lastPrinted>
  <dcterms:created xsi:type="dcterms:W3CDTF">2022-12-09T10:26:05Z</dcterms:created>
  <dcterms:modified xsi:type="dcterms:W3CDTF">2023-02-10T18:02:26Z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0x0101005B7A0FC130FBD14FB5AE6534A195291500ADF803BEA7C7DE48A472292342469A59</vt:lpwstr>
  </property>
  <property fmtid="{D5CDD505-2E9C-101B-9397-08002B2CF9AE}" pid="3" name="_Zone">
    <vt:lpwstr/>
  </property>
  <property fmtid="{D5CDD505-2E9C-101B-9397-08002B2CF9AE}" pid="4" name="MediaServiceImageTags">
    <vt:lpwstr/>
  </property>
  <property fmtid="{D5CDD505-2E9C-101B-9397-08002B2CF9AE}" pid="5" name="_SoortDocument">
    <vt:lpwstr/>
  </property>
  <property fmtid="{D5CDD505-2E9C-101B-9397-08002B2CF9AE}" pid="6" name="d4abd44482ce49b7a54f624feffaf8b6">
    <vt:lpwstr/>
  </property>
  <property fmtid="{D5CDD505-2E9C-101B-9397-08002B2CF9AE}" pid="7" name="VVR">
    <vt:lpwstr>1;#Overkoepelend|b992414c-b0df-44f3-934b-7750d1854bd5</vt:lpwstr>
  </property>
  <property fmtid="{D5CDD505-2E9C-101B-9397-08002B2CF9AE}" pid="8" name="ke8553e441a846b69190659b73a7a901">
    <vt:lpwstr/>
  </property>
  <property fmtid="{D5CDD505-2E9C-101B-9397-08002B2CF9AE}" pid="9" name="_BusinessUnit">
    <vt:lpwstr/>
  </property>
  <property fmtid="{D5CDD505-2E9C-101B-9397-08002B2CF9AE}" pid="10" name="Run">
    <vt:lpwstr/>
  </property>
  <property fmtid="{D5CDD505-2E9C-101B-9397-08002B2CF9AE}" pid="11" name="_Onderwerp">
    <vt:lpwstr/>
  </property>
</Properties>
</file>