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ootmro\Downloads\"/>
    </mc:Choice>
  </mc:AlternateContent>
  <xr:revisionPtr revIDLastSave="0" documentId="8_{3DE5CA37-F8D0-40D1-A83E-815E14702A2E}" xr6:coauthVersionLast="47" xr6:coauthVersionMax="47" xr10:uidLastSave="{00000000-0000-0000-0000-000000000000}"/>
  <bookViews>
    <workbookView xWindow="22932" yWindow="-108" windowWidth="23256" windowHeight="14016" xr2:uid="{C88FCCE4-1CCD-4780-A789-37035CE1E1D1}"/>
  </bookViews>
  <sheets>
    <sheet name="Bijlage1" sheetId="5" r:id="rId1"/>
  </sheets>
  <externalReferences>
    <externalReference r:id="rId2"/>
  </externalReferences>
  <definedNames>
    <definedName name="ejtpercentages">'[1]detail INUIT'!#REF!</definedName>
    <definedName name="Excel_BuiltIn__FilterDatabase_5">"$#VERW!.$A$1:$Y$386"</definedName>
    <definedName name="patronale">'[1]detail INUIT'!#REF!</definedName>
    <definedName name="Verrek_Type3">'[1]detail INUIT'!#REF!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5" l="1"/>
  <c r="E4" i="5" l="1"/>
  <c r="D4" i="5"/>
  <c r="C4" i="5"/>
  <c r="F12" i="5"/>
  <c r="D12" i="5"/>
  <c r="C12" i="5"/>
  <c r="F11" i="5"/>
  <c r="E11" i="5"/>
  <c r="D11" i="5"/>
  <c r="C11" i="5"/>
  <c r="F4" i="5"/>
  <c r="C57" i="5" l="1"/>
  <c r="D57" i="5"/>
  <c r="G57" i="5"/>
  <c r="E56" i="5"/>
  <c r="F53" i="5"/>
  <c r="E53" i="5"/>
  <c r="F52" i="5"/>
  <c r="E52" i="5"/>
  <c r="F51" i="5"/>
  <c r="E51" i="5"/>
  <c r="F50" i="5"/>
  <c r="E50" i="5"/>
  <c r="E48" i="5"/>
  <c r="F45" i="5"/>
  <c r="E45" i="5"/>
  <c r="F44" i="5"/>
  <c r="E44" i="5"/>
  <c r="F43" i="5"/>
  <c r="E43" i="5"/>
  <c r="F41" i="5"/>
  <c r="E41" i="5"/>
  <c r="F40" i="5"/>
  <c r="E40" i="5"/>
  <c r="E39" i="5"/>
  <c r="F38" i="5"/>
  <c r="E38" i="5"/>
  <c r="E37" i="5"/>
  <c r="F36" i="5"/>
  <c r="E36" i="5"/>
  <c r="F35" i="5"/>
  <c r="E35" i="5"/>
  <c r="F33" i="5"/>
  <c r="F32" i="5"/>
  <c r="E32" i="5"/>
  <c r="F31" i="5"/>
  <c r="E31" i="5"/>
  <c r="E30" i="5"/>
  <c r="F28" i="5"/>
  <c r="F27" i="5"/>
  <c r="E27" i="5"/>
  <c r="F26" i="5"/>
  <c r="E26" i="5"/>
  <c r="F25" i="5"/>
  <c r="E25" i="5"/>
  <c r="F24" i="5"/>
  <c r="E24" i="5"/>
  <c r="F22" i="5"/>
  <c r="F21" i="5"/>
  <c r="E21" i="5"/>
  <c r="E18" i="5"/>
  <c r="E16" i="5"/>
  <c r="F15" i="5"/>
  <c r="E15" i="5"/>
  <c r="F13" i="5"/>
  <c r="E13" i="5"/>
  <c r="F10" i="5"/>
  <c r="E10" i="5"/>
  <c r="F9" i="5"/>
  <c r="E9" i="5"/>
  <c r="F7" i="5"/>
  <c r="E7" i="5"/>
  <c r="F8" i="5"/>
  <c r="E8" i="5"/>
  <c r="E6" i="5"/>
  <c r="E57" i="5" l="1"/>
  <c r="F57" i="5"/>
</calcChain>
</file>

<file path=xl/sharedStrings.xml><?xml version="1.0" encoding="utf-8"?>
<sst xmlns="http://schemas.openxmlformats.org/spreadsheetml/2006/main" count="76" uniqueCount="75">
  <si>
    <t>BD</t>
  </si>
  <si>
    <t>Audit Vlaanderen</t>
  </si>
  <si>
    <t>Agentschap Facilitair Bedrijf</t>
  </si>
  <si>
    <t>Agentschap Overheidspersoneel</t>
  </si>
  <si>
    <t>Agentschap Binnenlands Bestuur</t>
  </si>
  <si>
    <t>FB</t>
  </si>
  <si>
    <t>EWI</t>
  </si>
  <si>
    <t>Agentschap Innoveren en Ondernemen</t>
  </si>
  <si>
    <t>Agentschap Plantentuin Meise</t>
  </si>
  <si>
    <t>OV</t>
  </si>
  <si>
    <t xml:space="preserve">Agentschap voor Onderwijsdiensten </t>
  </si>
  <si>
    <t>Agentschap Hoger Onderwijs, Volwassenenonderwijs, Kwalificaties en Studietoelagen</t>
  </si>
  <si>
    <t xml:space="preserve">Agentschap voor Infrastructuur in het Onderwijs </t>
  </si>
  <si>
    <t xml:space="preserve">Vlaamse Onderwijsraad </t>
  </si>
  <si>
    <t>WVG</t>
  </si>
  <si>
    <t>Vlaams Agentschap voor Personen met een Handicap</t>
  </si>
  <si>
    <t>OPZ Geel</t>
  </si>
  <si>
    <t>CJSM</t>
  </si>
  <si>
    <t>Vlaamse Regulator voor de Media</t>
  </si>
  <si>
    <t>WSE</t>
  </si>
  <si>
    <t>Vlaams Agentschap voor Ondernemersvorming - Syntra Vlaanderen</t>
  </si>
  <si>
    <t>LV</t>
  </si>
  <si>
    <t>Instituut voor Landbouw- en Visserijonderzoek (exclusief EV)</t>
  </si>
  <si>
    <t>MOW</t>
  </si>
  <si>
    <t>Agentschap Wegen &amp; Verkeer</t>
  </si>
  <si>
    <t>Agentschap voor Maritieme Dienstverlening en Kust</t>
  </si>
  <si>
    <t>De Vlaamse Waterweg</t>
  </si>
  <si>
    <t>Instituut voor Natuur- en Bosonderzoek (excl. Eigen Vermogen INBO)</t>
  </si>
  <si>
    <t>Onroerend Erfgoed</t>
  </si>
  <si>
    <t>Vlaamse Milieumaatschappij</t>
  </si>
  <si>
    <t>Openbare Vlaamse Afvalstoffenmaatschappij</t>
  </si>
  <si>
    <t>Vlaamse Landmaatschappij</t>
  </si>
  <si>
    <t xml:space="preserve">Milieu- en Natuurraad van Vlaanderen </t>
  </si>
  <si>
    <t>Geen</t>
  </si>
  <si>
    <t>GO! onderwijs van de Vlaamse Gemeenschap</t>
  </si>
  <si>
    <t xml:space="preserve">Departement Omgeving </t>
  </si>
  <si>
    <t>Vlaamse Maatschappij voor Sociaal Wonen</t>
  </si>
  <si>
    <t>ENTITEIT</t>
  </si>
  <si>
    <t>Personeelsaantal op 31/12/2017</t>
  </si>
  <si>
    <t>Personeelsaantal op 31/12/2018</t>
  </si>
  <si>
    <t>Personeelsaantal op 31/12/2019</t>
  </si>
  <si>
    <t>Personeelsaantal op 31/12/2020</t>
  </si>
  <si>
    <t>-</t>
  </si>
  <si>
    <t>Dienst voor Bestuursrechtscolleges (incl. bestuursrechters)</t>
  </si>
  <si>
    <t>Departement Financiën &amp; Begroting</t>
  </si>
  <si>
    <t>Vlaamse Belastingdienst</t>
  </si>
  <si>
    <t>Departement Economie, Wetenschap &amp; Innovatie</t>
  </si>
  <si>
    <t>Departement Onderwijs &amp; Vorming</t>
  </si>
  <si>
    <t>Onderwijsinspectie (administratief personeel)</t>
  </si>
  <si>
    <t>Departement Welzijn, Volksgezondheid &amp; Gezin</t>
  </si>
  <si>
    <t>Zorg en Gezondheid</t>
  </si>
  <si>
    <t>Opgroeien (Jongerenwelzijn)</t>
  </si>
  <si>
    <t>Opgroeien Regie (Kind en Gezin)</t>
  </si>
  <si>
    <t>Vlaams Agentschap Uitbetaling Toelagen ikv Gezinsbeleid</t>
  </si>
  <si>
    <t>OPZC Rekem</t>
  </si>
  <si>
    <t>Departement Cultuur, Jeugd en Media</t>
  </si>
  <si>
    <t>Departement Werk &amp; Sociale Economie</t>
  </si>
  <si>
    <t>Departement Landbouw &amp; Visserij</t>
  </si>
  <si>
    <t>Strategische Adviesraad Ruimtelijke Ordening en Onroerend Erfgoed</t>
  </si>
  <si>
    <t>TOTAAL</t>
  </si>
  <si>
    <t>Personeelsaantal op 31/12/2021</t>
  </si>
  <si>
    <t>KBBJ</t>
  </si>
  <si>
    <t>OMG</t>
  </si>
  <si>
    <t>Wonen-Vlaanderen</t>
  </si>
  <si>
    <t>Departement Kanselarij en Buitenlandse Zaken  (incl. buitenlandpersoneel)</t>
  </si>
  <si>
    <t>Toerisme Vlaanderen (incl. buitenlandpersoneel)</t>
  </si>
  <si>
    <t>Vlaams Agentschap voor Internationaal Ondernemen - FIT Ag. (incl. buitenlandpersoneel)</t>
  </si>
  <si>
    <t>Agentschap Digitaal Vlaanderen</t>
  </si>
  <si>
    <t xml:space="preserve"> - </t>
  </si>
  <si>
    <t>Vlaamse Dienst voor Arbeidsbemiddeling en Beroepsopleiding (incl. instructiepersoneel)</t>
  </si>
  <si>
    <t>Personeelsaantal in de Diensten Vlaamse Overheid 2017-2021
(incl. buitenlandpersoneel &amp; incl. instructiepersoneel; excl. interne dubbeltellingen vanaf 2014)</t>
  </si>
  <si>
    <t>Sport Vlaanderen</t>
  </si>
  <si>
    <t>Departement Mobiliteit &amp; Openbare Werken</t>
  </si>
  <si>
    <t>Agentschap voor Natuur en Bos (excl. OC ANB)</t>
  </si>
  <si>
    <t>Vlaams Energie- en Klimaatagentschap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</si>
</sst>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b/>
      <sz val="11"/>
      <name val="Tahoma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0"/>
      <color indexed="10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color indexed="8"/>
      <name val="Tahoma"/>
      <family val="2"/>
    </font>
    <font>
      <sz val="14"/>
      <name val="Tahoma"/>
      <family val="2"/>
    </font>
    <font>
      <b/>
      <sz val="12"/>
      <color theme="1"/>
      <name val="Tahoma"/>
      <family val="2"/>
    </font>
    <font>
      <sz val="11"/>
      <color theme="1"/>
      <name val=".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7" fillId="0" borderId="0"/>
    <xf numFmtId="0" fontId="7" fillId="0" borderId="0"/>
    <xf numFmtId="0" fontId="1" fillId="0" borderId="0">
      <alignment vertical="top"/>
    </xf>
  </cellStyleXfs>
  <cellXfs count="57">
    <xf numFmtId="0" fontId="0" fillId="0" borderId="0" xfId="0"/>
    <xf numFmtId="0" fontId="3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9" xfId="3" applyFont="1" applyBorder="1" applyAlignment="1">
      <alignment horizontal="left" vertical="center" wrapText="1"/>
    </xf>
    <xf numFmtId="0" fontId="8" fillId="0" borderId="10" xfId="3" applyFont="1" applyBorder="1" applyAlignment="1">
      <alignment horizontal="left" vertical="center" wrapText="1"/>
    </xf>
    <xf numFmtId="0" fontId="8" fillId="0" borderId="11" xfId="3" applyFont="1" applyBorder="1" applyAlignment="1">
      <alignment horizontal="left" vertical="center" wrapText="1"/>
    </xf>
    <xf numFmtId="0" fontId="9" fillId="0" borderId="0" xfId="1" applyFont="1" applyAlignment="1">
      <alignment horizontal="center" vertical="center"/>
    </xf>
    <xf numFmtId="0" fontId="8" fillId="0" borderId="12" xfId="4" applyFont="1" applyBorder="1" applyAlignment="1">
      <alignment horizontal="left" vertical="center" wrapText="1"/>
    </xf>
    <xf numFmtId="0" fontId="8" fillId="0" borderId="10" xfId="4" applyFont="1" applyBorder="1" applyAlignment="1">
      <alignment horizontal="left" vertical="center" wrapText="1"/>
    </xf>
    <xf numFmtId="0" fontId="10" fillId="0" borderId="12" xfId="3" applyFont="1" applyBorder="1" applyAlignment="1">
      <alignment horizontal="left" vertical="center" wrapText="1"/>
    </xf>
    <xf numFmtId="0" fontId="8" fillId="0" borderId="13" xfId="3" applyFont="1" applyBorder="1" applyAlignment="1">
      <alignment horizontal="left" vertical="center" wrapText="1"/>
    </xf>
    <xf numFmtId="0" fontId="8" fillId="0" borderId="14" xfId="3" applyFont="1" applyBorder="1" applyAlignment="1">
      <alignment horizontal="left" vertical="center" wrapText="1"/>
    </xf>
    <xf numFmtId="3" fontId="10" fillId="0" borderId="1" xfId="1" applyNumberFormat="1" applyFont="1" applyBorder="1" applyAlignment="1">
      <alignment horizontal="center" vertical="center"/>
    </xf>
    <xf numFmtId="0" fontId="8" fillId="0" borderId="13" xfId="4" applyFont="1" applyBorder="1" applyAlignment="1">
      <alignment horizontal="left" vertical="center" wrapText="1"/>
    </xf>
    <xf numFmtId="0" fontId="10" fillId="0" borderId="10" xfId="3" applyFont="1" applyBorder="1" applyAlignment="1">
      <alignment horizontal="left" vertical="center" wrapText="1"/>
    </xf>
    <xf numFmtId="0" fontId="8" fillId="0" borderId="15" xfId="3" applyFont="1" applyBorder="1" applyAlignment="1">
      <alignment horizontal="left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10" xfId="3" applyFont="1" applyBorder="1" applyAlignment="1">
      <alignment vertical="center" wrapText="1"/>
    </xf>
    <xf numFmtId="2" fontId="8" fillId="0" borderId="10" xfId="3" applyNumberFormat="1" applyFont="1" applyBorder="1" applyAlignment="1">
      <alignment horizontal="left" vertical="center" wrapText="1"/>
    </xf>
    <xf numFmtId="0" fontId="11" fillId="0" borderId="0" xfId="1" applyFont="1" applyAlignment="1">
      <alignment horizontal="center" vertical="center"/>
    </xf>
    <xf numFmtId="0" fontId="8" fillId="0" borderId="3" xfId="4" applyFont="1" applyBorder="1" applyAlignment="1">
      <alignment horizontal="left" vertical="center" wrapText="1"/>
    </xf>
    <xf numFmtId="0" fontId="8" fillId="0" borderId="15" xfId="4" applyFont="1" applyBorder="1" applyAlignment="1">
      <alignment horizontal="left" vertical="center" wrapText="1"/>
    </xf>
    <xf numFmtId="0" fontId="12" fillId="0" borderId="0" xfId="1" applyFont="1" applyAlignment="1">
      <alignment horizontal="center" vertical="center"/>
    </xf>
    <xf numFmtId="2" fontId="13" fillId="0" borderId="16" xfId="3" applyNumberFormat="1" applyFont="1" applyBorder="1" applyAlignment="1">
      <alignment horizontal="center" vertical="center" wrapText="1"/>
    </xf>
    <xf numFmtId="0" fontId="8" fillId="0" borderId="7" xfId="2" applyFont="1" applyBorder="1" applyAlignment="1">
      <alignment horizontal="left" vertical="center" wrapText="1"/>
    </xf>
    <xf numFmtId="0" fontId="14" fillId="0" borderId="0" xfId="1" applyFont="1" applyAlignment="1">
      <alignment horizontal="center" vertical="center"/>
    </xf>
    <xf numFmtId="3" fontId="11" fillId="3" borderId="1" xfId="1" applyNumberFormat="1" applyFont="1" applyFill="1" applyBorder="1" applyAlignment="1">
      <alignment horizontal="center" vertical="center"/>
    </xf>
    <xf numFmtId="0" fontId="16" fillId="0" borderId="0" xfId="0" applyFont="1"/>
    <xf numFmtId="3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3" fontId="8" fillId="0" borderId="10" xfId="1" applyNumberFormat="1" applyFont="1" applyBorder="1" applyAlignment="1" applyProtection="1">
      <alignment horizontal="center" vertical="center"/>
      <protection locked="0"/>
    </xf>
    <xf numFmtId="3" fontId="8" fillId="0" borderId="10" xfId="1" applyNumberFormat="1" applyFont="1" applyBorder="1" applyAlignment="1">
      <alignment horizontal="center" vertical="center"/>
    </xf>
    <xf numFmtId="3" fontId="8" fillId="0" borderId="13" xfId="1" applyNumberFormat="1" applyFont="1" applyBorder="1" applyAlignment="1" applyProtection="1">
      <alignment horizontal="center" vertical="center"/>
      <protection locked="0"/>
    </xf>
    <xf numFmtId="3" fontId="10" fillId="0" borderId="10" xfId="1" applyNumberFormat="1" applyFont="1" applyBorder="1" applyAlignment="1">
      <alignment horizontal="center" vertical="center"/>
    </xf>
    <xf numFmtId="3" fontId="10" fillId="0" borderId="13" xfId="1" applyNumberFormat="1" applyFont="1" applyBorder="1" applyAlignment="1">
      <alignment horizontal="center" vertical="center"/>
    </xf>
    <xf numFmtId="3" fontId="8" fillId="0" borderId="13" xfId="1" applyNumberFormat="1" applyFont="1" applyBorder="1" applyAlignment="1">
      <alignment horizontal="center" vertical="center"/>
    </xf>
    <xf numFmtId="3" fontId="8" fillId="0" borderId="9" xfId="1" applyNumberFormat="1" applyFont="1" applyBorder="1" applyAlignment="1" applyProtection="1">
      <alignment horizontal="center" vertical="center"/>
      <protection locked="0"/>
    </xf>
    <xf numFmtId="3" fontId="10" fillId="0" borderId="15" xfId="1" applyNumberFormat="1" applyFont="1" applyBorder="1" applyAlignment="1">
      <alignment horizontal="center" vertical="center"/>
    </xf>
    <xf numFmtId="3" fontId="8" fillId="0" borderId="9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0" fontId="8" fillId="0" borderId="2" xfId="3" applyFont="1" applyBorder="1" applyAlignment="1">
      <alignment horizontal="left" vertical="top" wrapText="1"/>
    </xf>
    <xf numFmtId="3" fontId="8" fillId="0" borderId="10" xfId="1" applyNumberFormat="1" applyFont="1" applyFill="1" applyBorder="1" applyAlignment="1" applyProtection="1">
      <alignment horizontal="center" vertical="center"/>
      <protection locked="0"/>
    </xf>
    <xf numFmtId="3" fontId="4" fillId="0" borderId="0" xfId="1" applyNumberFormat="1" applyFont="1" applyAlignment="1">
      <alignment horizontal="center" vertical="center"/>
    </xf>
    <xf numFmtId="3" fontId="8" fillId="0" borderId="15" xfId="1" applyNumberFormat="1" applyFont="1" applyBorder="1" applyAlignment="1" applyProtection="1">
      <alignment horizontal="center" vertical="center"/>
      <protection locked="0"/>
    </xf>
    <xf numFmtId="3" fontId="8" fillId="0" borderId="10" xfId="3" applyNumberFormat="1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</cellXfs>
  <cellStyles count="6">
    <cellStyle name="Standaard" xfId="0" builtinId="0"/>
    <cellStyle name="Standaard 2" xfId="1" xr:uid="{111A7918-8932-43D1-A35F-599906DF971D}"/>
    <cellStyle name="Standaard 3 3 2 2" xfId="5" xr:uid="{17D0EAAC-93F9-429B-820A-8C3421C0B796}"/>
    <cellStyle name="Standaard_Blad1 2" xfId="2" xr:uid="{66B2E58A-C57E-470C-93A0-59E425E1BDBB}"/>
    <cellStyle name="Standaard_Blad1_1 2" xfId="3" xr:uid="{9A7290A4-FAE1-4DF6-B7E2-159B2CFC17F5}"/>
    <cellStyle name="Standaard_Blad2 2" xfId="4" xr:uid="{D97C1578-7212-429E-B2AD-1473DC48F3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engi/AppData/Local/Microsoft/Windows/Temporary%20Internet%20Files/Content.Outlook/U6N50LZS/sjablo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tie"/>
      <sheetName val="model MOVI 16012013"/>
      <sheetName val="detail INUIT"/>
      <sheetName val="detail endogeen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ABD01-B68C-43AF-B5D1-D3DEE8E6B78D}">
  <dimension ref="A1:G69"/>
  <sheetViews>
    <sheetView tabSelected="1" zoomScale="80" zoomScaleNormal="80" workbookViewId="0">
      <selection activeCell="G14" sqref="G14"/>
    </sheetView>
  </sheetViews>
  <sheetFormatPr defaultColWidth="9.140625" defaultRowHeight="14.25"/>
  <cols>
    <col min="1" max="1" width="9.140625" style="28" bestFit="1" customWidth="1"/>
    <col min="2" max="2" width="89.42578125" style="28" bestFit="1" customWidth="1"/>
    <col min="3" max="7" width="20" style="30" customWidth="1"/>
    <col min="8" max="8" width="9.140625" style="1" customWidth="1"/>
    <col min="9" max="16384" width="9.140625" style="1"/>
  </cols>
  <sheetData>
    <row r="1" spans="1:7" ht="18">
      <c r="A1" s="48" t="s">
        <v>70</v>
      </c>
      <c r="B1" s="48"/>
      <c r="C1" s="48"/>
      <c r="D1" s="48"/>
      <c r="E1" s="48"/>
      <c r="F1" s="48"/>
      <c r="G1" s="48"/>
    </row>
    <row r="2" spans="1:7" ht="18">
      <c r="A2" s="2"/>
      <c r="B2" s="2"/>
      <c r="C2" s="2"/>
      <c r="D2" s="2"/>
      <c r="E2" s="2"/>
      <c r="F2" s="2"/>
      <c r="G2" s="2"/>
    </row>
    <row r="3" spans="1:7" ht="25.5">
      <c r="A3" s="3" t="s">
        <v>0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  <c r="G3" s="3" t="s">
        <v>60</v>
      </c>
    </row>
    <row r="4" spans="1:7">
      <c r="A4" s="49" t="s">
        <v>61</v>
      </c>
      <c r="B4" s="8" t="s">
        <v>64</v>
      </c>
      <c r="C4" s="42">
        <f xml:space="preserve"> 286+160</f>
        <v>446</v>
      </c>
      <c r="D4" s="42">
        <f>267+163</f>
        <v>430</v>
      </c>
      <c r="E4" s="42">
        <f>248+150</f>
        <v>398</v>
      </c>
      <c r="F4" s="31">
        <f>276-5+47</f>
        <v>318</v>
      </c>
      <c r="G4" s="31">
        <v>360</v>
      </c>
    </row>
    <row r="5" spans="1:7" s="7" customFormat="1">
      <c r="A5" s="49"/>
      <c r="B5" s="9" t="s">
        <v>43</v>
      </c>
      <c r="C5" s="32">
        <v>50</v>
      </c>
      <c r="D5" s="32">
        <v>53</v>
      </c>
      <c r="E5" s="32">
        <v>52</v>
      </c>
      <c r="F5" s="32">
        <v>56</v>
      </c>
      <c r="G5" s="32">
        <v>64</v>
      </c>
    </row>
    <row r="6" spans="1:7" s="7" customFormat="1">
      <c r="A6" s="49"/>
      <c r="B6" s="5" t="s">
        <v>1</v>
      </c>
      <c r="C6" s="31">
        <v>45</v>
      </c>
      <c r="D6" s="31">
        <v>41</v>
      </c>
      <c r="E6" s="31">
        <f xml:space="preserve"> 49</f>
        <v>49</v>
      </c>
      <c r="F6" s="31">
        <v>47</v>
      </c>
      <c r="G6" s="31">
        <v>49</v>
      </c>
    </row>
    <row r="7" spans="1:7" s="7" customFormat="1">
      <c r="A7" s="49"/>
      <c r="B7" s="5" t="s">
        <v>67</v>
      </c>
      <c r="C7" s="32">
        <v>215</v>
      </c>
      <c r="D7" s="32">
        <v>203</v>
      </c>
      <c r="E7" s="32">
        <f xml:space="preserve"> 201-3</f>
        <v>198</v>
      </c>
      <c r="F7" s="32">
        <f>202-1</f>
        <v>201</v>
      </c>
      <c r="G7" s="32">
        <v>217</v>
      </c>
    </row>
    <row r="8" spans="1:7" s="7" customFormat="1">
      <c r="A8" s="49"/>
      <c r="B8" s="5" t="s">
        <v>2</v>
      </c>
      <c r="C8" s="32">
        <v>825</v>
      </c>
      <c r="D8" s="32">
        <v>855</v>
      </c>
      <c r="E8" s="32">
        <f xml:space="preserve"> 847-8</f>
        <v>839</v>
      </c>
      <c r="F8" s="32">
        <f>815-7</f>
        <v>808</v>
      </c>
      <c r="G8" s="32">
        <v>764</v>
      </c>
    </row>
    <row r="9" spans="1:7">
      <c r="A9" s="49"/>
      <c r="B9" s="5" t="s">
        <v>3</v>
      </c>
      <c r="C9" s="32">
        <v>313</v>
      </c>
      <c r="D9" s="32">
        <v>379</v>
      </c>
      <c r="E9" s="32">
        <f xml:space="preserve"> 422-4</f>
        <v>418</v>
      </c>
      <c r="F9" s="32">
        <f>513-4</f>
        <v>509</v>
      </c>
      <c r="G9" s="32">
        <v>514</v>
      </c>
    </row>
    <row r="10" spans="1:7">
      <c r="A10" s="49"/>
      <c r="B10" s="5" t="s">
        <v>4</v>
      </c>
      <c r="C10" s="32">
        <v>385</v>
      </c>
      <c r="D10" s="32">
        <v>371</v>
      </c>
      <c r="E10" s="32">
        <f xml:space="preserve"> 385-5</f>
        <v>380</v>
      </c>
      <c r="F10" s="32">
        <f>375-4</f>
        <v>371</v>
      </c>
      <c r="G10" s="32">
        <v>379</v>
      </c>
    </row>
    <row r="11" spans="1:7">
      <c r="A11" s="49"/>
      <c r="B11" s="6" t="s">
        <v>65</v>
      </c>
      <c r="C11" s="31">
        <f>159+40</f>
        <v>199</v>
      </c>
      <c r="D11" s="31">
        <f>154+37</f>
        <v>191</v>
      </c>
      <c r="E11" s="31">
        <f xml:space="preserve"> 158-1+38</f>
        <v>195</v>
      </c>
      <c r="F11" s="31">
        <f>149-1+39</f>
        <v>187</v>
      </c>
      <c r="G11" s="31">
        <v>204</v>
      </c>
    </row>
    <row r="12" spans="1:7">
      <c r="A12" s="50"/>
      <c r="B12" s="10" t="s">
        <v>66</v>
      </c>
      <c r="C12" s="31">
        <f>164+186</f>
        <v>350</v>
      </c>
      <c r="D12" s="31">
        <f>160+174</f>
        <v>334</v>
      </c>
      <c r="E12" s="31">
        <v>335</v>
      </c>
      <c r="F12" s="31">
        <f>154-1+181</f>
        <v>334</v>
      </c>
      <c r="G12" s="31">
        <v>338</v>
      </c>
    </row>
    <row r="13" spans="1:7">
      <c r="A13" s="54" t="s">
        <v>5</v>
      </c>
      <c r="B13" s="4" t="s">
        <v>44</v>
      </c>
      <c r="C13" s="37">
        <v>189</v>
      </c>
      <c r="D13" s="37">
        <v>190</v>
      </c>
      <c r="E13" s="37">
        <f xml:space="preserve"> 200-3</f>
        <v>197</v>
      </c>
      <c r="F13" s="37">
        <f>200-2</f>
        <v>198</v>
      </c>
      <c r="G13" s="37">
        <v>200</v>
      </c>
    </row>
    <row r="14" spans="1:7">
      <c r="A14" s="56"/>
      <c r="B14" s="11" t="s">
        <v>45</v>
      </c>
      <c r="C14" s="33">
        <v>938</v>
      </c>
      <c r="D14" s="33">
        <v>911</v>
      </c>
      <c r="E14" s="33">
        <v>995</v>
      </c>
      <c r="F14" s="33">
        <v>989</v>
      </c>
      <c r="G14" s="33">
        <v>1017</v>
      </c>
    </row>
    <row r="15" spans="1:7">
      <c r="A15" s="51" t="s">
        <v>6</v>
      </c>
      <c r="B15" s="4" t="s">
        <v>46</v>
      </c>
      <c r="C15" s="37">
        <v>112</v>
      </c>
      <c r="D15" s="37">
        <v>110</v>
      </c>
      <c r="E15" s="37">
        <f xml:space="preserve"> 113-2</f>
        <v>111</v>
      </c>
      <c r="F15" s="37">
        <f>109-1</f>
        <v>108</v>
      </c>
      <c r="G15" s="37">
        <v>105</v>
      </c>
    </row>
    <row r="16" spans="1:7" s="7" customFormat="1">
      <c r="A16" s="49"/>
      <c r="B16" s="5" t="s">
        <v>7</v>
      </c>
      <c r="C16" s="31">
        <v>346</v>
      </c>
      <c r="D16" s="31">
        <v>334</v>
      </c>
      <c r="E16" s="31">
        <f xml:space="preserve"> 335-1</f>
        <v>334</v>
      </c>
      <c r="F16" s="31">
        <v>344</v>
      </c>
      <c r="G16" s="31">
        <v>404</v>
      </c>
    </row>
    <row r="17" spans="1:7">
      <c r="A17" s="49"/>
      <c r="B17" s="11" t="s">
        <v>8</v>
      </c>
      <c r="C17" s="33">
        <v>157</v>
      </c>
      <c r="D17" s="33">
        <v>166</v>
      </c>
      <c r="E17" s="33">
        <v>159</v>
      </c>
      <c r="F17" s="33">
        <v>166</v>
      </c>
      <c r="G17" s="33">
        <v>166</v>
      </c>
    </row>
    <row r="18" spans="1:7">
      <c r="A18" s="51" t="s">
        <v>9</v>
      </c>
      <c r="B18" s="4" t="s">
        <v>47</v>
      </c>
      <c r="C18" s="40">
        <v>270</v>
      </c>
      <c r="D18" s="40">
        <v>255</v>
      </c>
      <c r="E18" s="40">
        <f xml:space="preserve"> 265-2</f>
        <v>263</v>
      </c>
      <c r="F18" s="40">
        <v>260</v>
      </c>
      <c r="G18" s="40">
        <v>243</v>
      </c>
    </row>
    <row r="19" spans="1:7">
      <c r="A19" s="49"/>
      <c r="B19" s="5" t="s">
        <v>48</v>
      </c>
      <c r="C19" s="34">
        <v>15</v>
      </c>
      <c r="D19" s="34">
        <v>14</v>
      </c>
      <c r="E19" s="34">
        <v>14</v>
      </c>
      <c r="F19" s="34">
        <v>17</v>
      </c>
      <c r="G19" s="34">
        <v>16</v>
      </c>
    </row>
    <row r="20" spans="1:7">
      <c r="A20" s="49"/>
      <c r="B20" s="5" t="s">
        <v>10</v>
      </c>
      <c r="C20" s="34">
        <v>413</v>
      </c>
      <c r="D20" s="34">
        <v>409</v>
      </c>
      <c r="E20" s="34">
        <v>397</v>
      </c>
      <c r="F20" s="34">
        <v>397</v>
      </c>
      <c r="G20" s="34">
        <v>390</v>
      </c>
    </row>
    <row r="21" spans="1:7">
      <c r="A21" s="49"/>
      <c r="B21" s="5" t="s">
        <v>11</v>
      </c>
      <c r="C21" s="34">
        <v>256</v>
      </c>
      <c r="D21" s="34">
        <v>252</v>
      </c>
      <c r="E21" s="34">
        <f xml:space="preserve"> 244-1</f>
        <v>243</v>
      </c>
      <c r="F21" s="34">
        <f>227-1</f>
        <v>226</v>
      </c>
      <c r="G21" s="34">
        <v>222</v>
      </c>
    </row>
    <row r="22" spans="1:7">
      <c r="A22" s="49"/>
      <c r="B22" s="5" t="s">
        <v>12</v>
      </c>
      <c r="C22" s="34">
        <v>70</v>
      </c>
      <c r="D22" s="34">
        <v>70</v>
      </c>
      <c r="E22" s="34">
        <v>68</v>
      </c>
      <c r="F22" s="34">
        <f>71-1</f>
        <v>70</v>
      </c>
      <c r="G22" s="34">
        <v>68</v>
      </c>
    </row>
    <row r="23" spans="1:7">
      <c r="A23" s="50"/>
      <c r="B23" s="14" t="s">
        <v>13</v>
      </c>
      <c r="C23" s="35">
        <v>22</v>
      </c>
      <c r="D23" s="35">
        <v>21</v>
      </c>
      <c r="E23" s="35">
        <v>19</v>
      </c>
      <c r="F23" s="35">
        <v>21</v>
      </c>
      <c r="G23" s="35">
        <v>19</v>
      </c>
    </row>
    <row r="24" spans="1:7">
      <c r="A24" s="54" t="s">
        <v>14</v>
      </c>
      <c r="B24" s="4" t="s">
        <v>49</v>
      </c>
      <c r="C24" s="40">
        <v>984</v>
      </c>
      <c r="D24" s="40">
        <v>1010</v>
      </c>
      <c r="E24" s="40">
        <f xml:space="preserve"> 1012-2</f>
        <v>1010</v>
      </c>
      <c r="F24" s="40">
        <f>1049-4</f>
        <v>1045</v>
      </c>
      <c r="G24" s="40">
        <v>1148</v>
      </c>
    </row>
    <row r="25" spans="1:7">
      <c r="A25" s="55"/>
      <c r="B25" s="5" t="s">
        <v>50</v>
      </c>
      <c r="C25" s="34">
        <v>269</v>
      </c>
      <c r="D25" s="34">
        <v>282</v>
      </c>
      <c r="E25" s="34">
        <f xml:space="preserve"> 302-1</f>
        <v>301</v>
      </c>
      <c r="F25" s="34">
        <f>337-0</f>
        <v>337</v>
      </c>
      <c r="G25" s="34">
        <v>310</v>
      </c>
    </row>
    <row r="26" spans="1:7">
      <c r="A26" s="55"/>
      <c r="B26" s="5" t="s">
        <v>51</v>
      </c>
      <c r="C26" s="34">
        <v>1529</v>
      </c>
      <c r="D26" s="34">
        <v>1611</v>
      </c>
      <c r="E26" s="34">
        <f xml:space="preserve"> 1674-5</f>
        <v>1669</v>
      </c>
      <c r="F26" s="34">
        <f>1751-12</f>
        <v>1739</v>
      </c>
      <c r="G26" s="34">
        <v>1764</v>
      </c>
    </row>
    <row r="27" spans="1:7">
      <c r="A27" s="55"/>
      <c r="B27" s="5" t="s">
        <v>52</v>
      </c>
      <c r="C27" s="34">
        <v>1305</v>
      </c>
      <c r="D27" s="34">
        <v>1299</v>
      </c>
      <c r="E27" s="34">
        <f xml:space="preserve"> 1392-6</f>
        <v>1386</v>
      </c>
      <c r="F27" s="34">
        <f>1397-2</f>
        <v>1395</v>
      </c>
      <c r="G27" s="34">
        <v>1352</v>
      </c>
    </row>
    <row r="28" spans="1:7">
      <c r="A28" s="55"/>
      <c r="B28" s="5" t="s">
        <v>15</v>
      </c>
      <c r="C28" s="34">
        <v>275</v>
      </c>
      <c r="D28" s="34">
        <v>295</v>
      </c>
      <c r="E28" s="34">
        <v>296</v>
      </c>
      <c r="F28" s="34">
        <f>289-1</f>
        <v>288</v>
      </c>
      <c r="G28" s="34">
        <v>288</v>
      </c>
    </row>
    <row r="29" spans="1:7">
      <c r="A29" s="55"/>
      <c r="B29" s="5" t="s">
        <v>53</v>
      </c>
      <c r="C29" s="45" t="s">
        <v>42</v>
      </c>
      <c r="D29" s="45" t="s">
        <v>42</v>
      </c>
      <c r="E29" s="34">
        <v>370</v>
      </c>
      <c r="F29" s="34">
        <v>371</v>
      </c>
      <c r="G29" s="34">
        <v>367</v>
      </c>
    </row>
    <row r="30" spans="1:7">
      <c r="A30" s="55"/>
      <c r="B30" s="5" t="s">
        <v>54</v>
      </c>
      <c r="C30" s="34">
        <v>671</v>
      </c>
      <c r="D30" s="34">
        <v>689</v>
      </c>
      <c r="E30" s="34">
        <f xml:space="preserve"> 686-1</f>
        <v>685</v>
      </c>
      <c r="F30" s="34">
        <v>646</v>
      </c>
      <c r="G30" s="34">
        <v>655</v>
      </c>
    </row>
    <row r="31" spans="1:7">
      <c r="A31" s="56"/>
      <c r="B31" s="11" t="s">
        <v>16</v>
      </c>
      <c r="C31" s="35">
        <v>647</v>
      </c>
      <c r="D31" s="35">
        <v>664</v>
      </c>
      <c r="E31" s="35">
        <f xml:space="preserve"> 677-1</f>
        <v>676</v>
      </c>
      <c r="F31" s="35">
        <f>688-0</f>
        <v>688</v>
      </c>
      <c r="G31" s="35">
        <v>698</v>
      </c>
    </row>
    <row r="32" spans="1:7">
      <c r="A32" s="51" t="s">
        <v>17</v>
      </c>
      <c r="B32" s="4" t="s">
        <v>55</v>
      </c>
      <c r="C32" s="39">
        <v>423</v>
      </c>
      <c r="D32" s="39">
        <v>553</v>
      </c>
      <c r="E32" s="39">
        <f xml:space="preserve"> 497-4</f>
        <v>493</v>
      </c>
      <c r="F32" s="39">
        <f>442-3</f>
        <v>439</v>
      </c>
      <c r="G32" s="39">
        <v>432</v>
      </c>
    </row>
    <row r="33" spans="1:7">
      <c r="A33" s="49"/>
      <c r="B33" s="12" t="s">
        <v>71</v>
      </c>
      <c r="C33" s="32">
        <v>669</v>
      </c>
      <c r="D33" s="32">
        <v>714</v>
      </c>
      <c r="E33" s="32">
        <v>708</v>
      </c>
      <c r="F33" s="32">
        <f>677-1</f>
        <v>676</v>
      </c>
      <c r="G33" s="32">
        <v>674</v>
      </c>
    </row>
    <row r="34" spans="1:7">
      <c r="A34" s="50"/>
      <c r="B34" s="5" t="s">
        <v>18</v>
      </c>
      <c r="C34" s="36">
        <v>18</v>
      </c>
      <c r="D34" s="36">
        <v>19</v>
      </c>
      <c r="E34" s="36">
        <v>19</v>
      </c>
      <c r="F34" s="36">
        <v>20</v>
      </c>
      <c r="G34" s="36">
        <v>22</v>
      </c>
    </row>
    <row r="35" spans="1:7">
      <c r="A35" s="51" t="s">
        <v>19</v>
      </c>
      <c r="B35" s="4" t="s">
        <v>56</v>
      </c>
      <c r="C35" s="37">
        <v>310</v>
      </c>
      <c r="D35" s="37">
        <v>307</v>
      </c>
      <c r="E35" s="37">
        <f>307-1</f>
        <v>306</v>
      </c>
      <c r="F35" s="37">
        <f>304-1</f>
        <v>303</v>
      </c>
      <c r="G35" s="37">
        <v>374</v>
      </c>
    </row>
    <row r="36" spans="1:7">
      <c r="A36" s="49"/>
      <c r="B36" s="5" t="s">
        <v>69</v>
      </c>
      <c r="C36" s="32">
        <v>5100</v>
      </c>
      <c r="D36" s="32">
        <v>5152</v>
      </c>
      <c r="E36" s="32">
        <f xml:space="preserve"> 5057-5</f>
        <v>5052</v>
      </c>
      <c r="F36" s="32">
        <f>5010-3</f>
        <v>5007</v>
      </c>
      <c r="G36" s="32">
        <v>5045</v>
      </c>
    </row>
    <row r="37" spans="1:7">
      <c r="A37" s="50"/>
      <c r="B37" s="11" t="s">
        <v>20</v>
      </c>
      <c r="C37" s="33">
        <v>141</v>
      </c>
      <c r="D37" s="33">
        <v>133</v>
      </c>
      <c r="E37" s="33">
        <f xml:space="preserve"> 132-1</f>
        <v>131</v>
      </c>
      <c r="F37" s="33">
        <v>125</v>
      </c>
      <c r="G37" s="33" t="s">
        <v>68</v>
      </c>
    </row>
    <row r="38" spans="1:7">
      <c r="A38" s="54" t="s">
        <v>21</v>
      </c>
      <c r="B38" s="4" t="s">
        <v>57</v>
      </c>
      <c r="C38" s="39">
        <v>618</v>
      </c>
      <c r="D38" s="39">
        <v>614</v>
      </c>
      <c r="E38" s="39">
        <f xml:space="preserve"> 606-2</f>
        <v>604</v>
      </c>
      <c r="F38" s="39">
        <f>610-3</f>
        <v>607</v>
      </c>
      <c r="G38" s="39">
        <v>595</v>
      </c>
    </row>
    <row r="39" spans="1:7">
      <c r="A39" s="55"/>
      <c r="B39" s="15" t="s">
        <v>22</v>
      </c>
      <c r="C39" s="32">
        <v>252</v>
      </c>
      <c r="D39" s="32">
        <v>244</v>
      </c>
      <c r="E39" s="32">
        <f xml:space="preserve"> 238-1</f>
        <v>237</v>
      </c>
      <c r="F39" s="32">
        <v>227</v>
      </c>
      <c r="G39" s="32">
        <v>216</v>
      </c>
    </row>
    <row r="40" spans="1:7">
      <c r="A40" s="51" t="s">
        <v>23</v>
      </c>
      <c r="B40" s="4" t="s">
        <v>72</v>
      </c>
      <c r="C40" s="37">
        <v>802</v>
      </c>
      <c r="D40" s="37">
        <v>777</v>
      </c>
      <c r="E40" s="37">
        <f xml:space="preserve"> 720-6</f>
        <v>714</v>
      </c>
      <c r="F40" s="37">
        <f>721-7</f>
        <v>714</v>
      </c>
      <c r="G40" s="37">
        <v>714</v>
      </c>
    </row>
    <row r="41" spans="1:7">
      <c r="A41" s="49"/>
      <c r="B41" s="5" t="s">
        <v>24</v>
      </c>
      <c r="C41" s="34">
        <v>1410</v>
      </c>
      <c r="D41" s="34">
        <v>1391</v>
      </c>
      <c r="E41" s="34">
        <f xml:space="preserve"> 1388-2</f>
        <v>1386</v>
      </c>
      <c r="F41" s="34">
        <f>1361-5</f>
        <v>1356</v>
      </c>
      <c r="G41" s="34">
        <v>1298</v>
      </c>
    </row>
    <row r="42" spans="1:7" s="7" customFormat="1">
      <c r="A42" s="49"/>
      <c r="B42" s="15" t="s">
        <v>25</v>
      </c>
      <c r="C42" s="31">
        <v>1269</v>
      </c>
      <c r="D42" s="31">
        <v>1247</v>
      </c>
      <c r="E42" s="34">
        <v>1263</v>
      </c>
      <c r="F42" s="34">
        <v>1228</v>
      </c>
      <c r="G42" s="34">
        <v>1197</v>
      </c>
    </row>
    <row r="43" spans="1:7" s="7" customFormat="1">
      <c r="A43" s="50"/>
      <c r="B43" s="5" t="s">
        <v>26</v>
      </c>
      <c r="C43" s="31">
        <f xml:space="preserve"> 617+716</f>
        <v>1333</v>
      </c>
      <c r="D43" s="44">
        <v>1310</v>
      </c>
      <c r="E43" s="44">
        <f xml:space="preserve"> 1360-5</f>
        <v>1355</v>
      </c>
      <c r="F43" s="44">
        <f>1345-6</f>
        <v>1339</v>
      </c>
      <c r="G43" s="44">
        <v>1295</v>
      </c>
    </row>
    <row r="44" spans="1:7">
      <c r="A44" s="52" t="s">
        <v>62</v>
      </c>
      <c r="B44" s="41" t="s">
        <v>35</v>
      </c>
      <c r="C44" s="37">
        <v>957</v>
      </c>
      <c r="D44" s="37">
        <v>925</v>
      </c>
      <c r="E44" s="37">
        <f xml:space="preserve"> 922-5</f>
        <v>917</v>
      </c>
      <c r="F44" s="37">
        <f>895-3</f>
        <v>892</v>
      </c>
      <c r="G44" s="37">
        <v>858</v>
      </c>
    </row>
    <row r="45" spans="1:7">
      <c r="A45" s="53"/>
      <c r="B45" s="16" t="s">
        <v>73</v>
      </c>
      <c r="C45" s="31">
        <v>744</v>
      </c>
      <c r="D45" s="31">
        <v>705</v>
      </c>
      <c r="E45" s="31">
        <f xml:space="preserve"> 691-1</f>
        <v>690</v>
      </c>
      <c r="F45" s="31">
        <f>677-2</f>
        <v>675</v>
      </c>
      <c r="G45" s="31">
        <v>680</v>
      </c>
    </row>
    <row r="46" spans="1:7">
      <c r="A46" s="53"/>
      <c r="B46" s="5" t="s">
        <v>27</v>
      </c>
      <c r="C46" s="31">
        <v>208</v>
      </c>
      <c r="D46" s="31">
        <v>201</v>
      </c>
      <c r="E46" s="31">
        <v>192</v>
      </c>
      <c r="F46" s="31">
        <v>194</v>
      </c>
      <c r="G46" s="31">
        <v>196</v>
      </c>
    </row>
    <row r="47" spans="1:7">
      <c r="A47" s="53"/>
      <c r="B47" s="5" t="s">
        <v>74</v>
      </c>
      <c r="C47" s="31">
        <v>78</v>
      </c>
      <c r="D47" s="31">
        <v>83</v>
      </c>
      <c r="E47" s="31">
        <v>85</v>
      </c>
      <c r="F47" s="31">
        <v>96</v>
      </c>
      <c r="G47" s="31">
        <v>145</v>
      </c>
    </row>
    <row r="48" spans="1:7">
      <c r="A48" s="53"/>
      <c r="B48" s="17" t="s">
        <v>63</v>
      </c>
      <c r="C48" s="34">
        <v>287</v>
      </c>
      <c r="D48" s="34">
        <v>281</v>
      </c>
      <c r="E48" s="34">
        <f xml:space="preserve"> 282-1</f>
        <v>281</v>
      </c>
      <c r="F48" s="34">
        <v>272</v>
      </c>
      <c r="G48" s="34">
        <v>260</v>
      </c>
    </row>
    <row r="49" spans="1:7">
      <c r="A49" s="53"/>
      <c r="B49" s="18" t="s">
        <v>28</v>
      </c>
      <c r="C49" s="34">
        <v>285</v>
      </c>
      <c r="D49" s="34">
        <v>290</v>
      </c>
      <c r="E49" s="34">
        <v>259</v>
      </c>
      <c r="F49" s="34">
        <v>264</v>
      </c>
      <c r="G49" s="34">
        <v>250</v>
      </c>
    </row>
    <row r="50" spans="1:7" s="7" customFormat="1">
      <c r="A50" s="53"/>
      <c r="B50" s="17" t="s">
        <v>29</v>
      </c>
      <c r="C50" s="31">
        <v>897</v>
      </c>
      <c r="D50" s="31">
        <v>887</v>
      </c>
      <c r="E50" s="31">
        <f xml:space="preserve"> 874-2</f>
        <v>872</v>
      </c>
      <c r="F50" s="31">
        <f>846-4</f>
        <v>842</v>
      </c>
      <c r="G50" s="31">
        <v>825</v>
      </c>
    </row>
    <row r="51" spans="1:7" s="7" customFormat="1">
      <c r="A51" s="53"/>
      <c r="B51" s="16" t="s">
        <v>30</v>
      </c>
      <c r="C51" s="31">
        <v>359</v>
      </c>
      <c r="D51" s="31">
        <v>344</v>
      </c>
      <c r="E51" s="31">
        <f xml:space="preserve"> 349-2</f>
        <v>347</v>
      </c>
      <c r="F51" s="31">
        <f>345-1</f>
        <v>344</v>
      </c>
      <c r="G51" s="31">
        <v>355</v>
      </c>
    </row>
    <row r="52" spans="1:7">
      <c r="A52" s="53"/>
      <c r="B52" s="5" t="s">
        <v>31</v>
      </c>
      <c r="C52" s="31">
        <v>617</v>
      </c>
      <c r="D52" s="31">
        <v>591</v>
      </c>
      <c r="E52" s="31">
        <f xml:space="preserve"> 603-1</f>
        <v>602</v>
      </c>
      <c r="F52" s="31">
        <f>590-1</f>
        <v>589</v>
      </c>
      <c r="G52" s="31">
        <v>584</v>
      </c>
    </row>
    <row r="53" spans="1:7">
      <c r="A53" s="53"/>
      <c r="B53" s="19" t="s">
        <v>36</v>
      </c>
      <c r="C53" s="34">
        <v>263</v>
      </c>
      <c r="D53" s="34">
        <v>242</v>
      </c>
      <c r="E53" s="34">
        <f xml:space="preserve"> 254-1</f>
        <v>253</v>
      </c>
      <c r="F53" s="34">
        <f>244-4</f>
        <v>240</v>
      </c>
      <c r="G53" s="34">
        <v>240</v>
      </c>
    </row>
    <row r="54" spans="1:7">
      <c r="A54" s="53"/>
      <c r="B54" s="21" t="s">
        <v>32</v>
      </c>
      <c r="C54" s="31">
        <v>9</v>
      </c>
      <c r="D54" s="31">
        <v>9</v>
      </c>
      <c r="E54" s="31">
        <v>9</v>
      </c>
      <c r="F54" s="31">
        <v>9</v>
      </c>
      <c r="G54" s="31">
        <v>8</v>
      </c>
    </row>
    <row r="55" spans="1:7">
      <c r="A55" s="53"/>
      <c r="B55" s="22" t="s">
        <v>58</v>
      </c>
      <c r="C55" s="38">
        <v>4</v>
      </c>
      <c r="D55" s="38">
        <v>4</v>
      </c>
      <c r="E55" s="38">
        <v>3</v>
      </c>
      <c r="F55" s="38">
        <v>4</v>
      </c>
      <c r="G55" s="38">
        <v>3</v>
      </c>
    </row>
    <row r="56" spans="1:7">
      <c r="A56" s="24" t="s">
        <v>33</v>
      </c>
      <c r="B56" s="25" t="s">
        <v>34</v>
      </c>
      <c r="C56" s="13">
        <v>193</v>
      </c>
      <c r="D56" s="13">
        <v>188</v>
      </c>
      <c r="E56" s="13">
        <f xml:space="preserve"> 177-1</f>
        <v>176</v>
      </c>
      <c r="F56" s="13">
        <v>169</v>
      </c>
      <c r="G56" s="13">
        <v>167</v>
      </c>
    </row>
    <row r="57" spans="1:7" ht="15">
      <c r="A57" s="46" t="s">
        <v>59</v>
      </c>
      <c r="B57" s="47"/>
      <c r="C57" s="27">
        <f>SUM(C4:C56)</f>
        <v>28542</v>
      </c>
      <c r="D57" s="27">
        <f>SUM(D4:D56)</f>
        <v>28650</v>
      </c>
      <c r="E57" s="27">
        <f>SUM(E4:E56)</f>
        <v>29011</v>
      </c>
      <c r="F57" s="27">
        <f>SUM(F4:F56)</f>
        <v>28767</v>
      </c>
      <c r="G57" s="27">
        <f>SUM(G4:G56)</f>
        <v>28754</v>
      </c>
    </row>
    <row r="58" spans="1:7">
      <c r="C58" s="29"/>
      <c r="D58" s="29"/>
      <c r="E58" s="29"/>
      <c r="F58" s="29"/>
      <c r="G58" s="29"/>
    </row>
    <row r="59" spans="1:7">
      <c r="C59" s="43"/>
      <c r="D59" s="43"/>
      <c r="E59" s="43"/>
      <c r="F59" s="43"/>
      <c r="G59" s="43"/>
    </row>
    <row r="61" spans="1:7" s="20" customFormat="1" ht="15">
      <c r="A61" s="28"/>
      <c r="B61" s="28"/>
      <c r="C61" s="30"/>
      <c r="D61" s="30"/>
      <c r="E61" s="43"/>
      <c r="F61" s="30"/>
      <c r="G61" s="30"/>
    </row>
    <row r="63" spans="1:7" s="23" customFormat="1" ht="15">
      <c r="A63" s="28"/>
      <c r="B63" s="28"/>
      <c r="C63" s="30"/>
      <c r="D63" s="30"/>
      <c r="E63" s="30"/>
      <c r="F63" s="30"/>
      <c r="G63" s="30"/>
    </row>
    <row r="64" spans="1:7" s="26" customFormat="1" ht="18">
      <c r="A64" s="28"/>
      <c r="B64" s="28"/>
      <c r="C64" s="30"/>
      <c r="D64" s="30"/>
      <c r="E64" s="30"/>
      <c r="F64" s="30"/>
      <c r="G64" s="30"/>
    </row>
    <row r="65" spans="1:7" s="23" customFormat="1" ht="15">
      <c r="A65" s="28"/>
      <c r="B65" s="28"/>
      <c r="C65" s="30"/>
      <c r="D65" s="30"/>
      <c r="E65" s="30"/>
      <c r="F65" s="30"/>
      <c r="G65" s="30"/>
    </row>
    <row r="69" spans="1:7">
      <c r="C69" s="1"/>
      <c r="D69" s="1"/>
      <c r="E69" s="1"/>
      <c r="F69" s="1"/>
      <c r="G69" s="1"/>
    </row>
  </sheetData>
  <mergeCells count="12">
    <mergeCell ref="A57:B57"/>
    <mergeCell ref="A1:G1"/>
    <mergeCell ref="A4:A12"/>
    <mergeCell ref="A40:A43"/>
    <mergeCell ref="A44:A55"/>
    <mergeCell ref="A38:A39"/>
    <mergeCell ref="A35:A37"/>
    <mergeCell ref="A24:A31"/>
    <mergeCell ref="A32:A34"/>
    <mergeCell ref="A18:A23"/>
    <mergeCell ref="A15:A17"/>
    <mergeCell ref="A13:A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393" ma:contentTypeDescription="Een nieuw document maken." ma:contentTypeScope="" ma:versionID="e78c0d20125e850979e3bffa4e27bba9">
  <xsd:schema xmlns:xsd="http://www.w3.org/2001/XMLSchema" xmlns:xs="http://www.w3.org/2001/XMLSchema" xmlns:p="http://schemas.microsoft.com/office/2006/metadata/properties" xmlns:ns2="3301dedf-b972-4f3e-ad53-365b955a2e53" xmlns:ns3="5a174038-70d1-4bd0-a73d-419d63be8671" xmlns:ns4="f2018528-1da4-41c7-8a42-759687759166" targetNamespace="http://schemas.microsoft.com/office/2006/metadata/properties" ma:root="true" ma:fieldsID="3e2a1c52e0e146f29dfb3d1ef8ac30b2" ns2:_="" ns3:_="" ns4:_="">
    <xsd:import namespace="3301dedf-b972-4f3e-ad53-365b955a2e53"/>
    <xsd:import namespace="5a174038-70d1-4bd0-a73d-419d63be8671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Categorie"/>
                <xsd:element ref="ns2:SubCategorie" minOccurs="0"/>
                <xsd:element ref="ns2:SubSubCategorie" minOccurs="0"/>
                <xsd:element ref="ns3:Weergave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inister"/>
                <xsd:element ref="ns3:Actueel_x003f_" minOccurs="0"/>
                <xsd:element ref="ns3:MediaServiceAutoTags" minOccurs="0"/>
                <xsd:element ref="ns3:MediaServiceOCR" minOccurs="0"/>
                <xsd:element ref="ns3:Legislatuur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SV 801-900"/>
          <xsd:enumeration value="SV 901-1000"/>
          <xsd:enumeration value="VOU"/>
          <xsd:enumeration value="Insteek andere ministers"/>
          <xsd:enumeration value="Sjablonen"/>
          <xsd:enumeration value="Statustabel"/>
          <xsd:enumeration value="Werkwijze/Procedure"/>
          <xsd:enumeration value="Contactpersonen"/>
          <xsd:enumeration value="Interessante info"/>
        </xsd:restriction>
      </xsd:simpleType>
    </xsd:element>
    <xsd:element name="SubCategorie" ma:index="9" nillable="true" ma:displayName="SubCategorie" ma:format="Dropdown" ma:internalName="SubCategorie">
      <xsd:simpleType>
        <xsd:union memberTypes="dms:Text">
          <xsd:simpleType>
            <xsd:restriction base="dms:Choice">
              <xsd:enumeration value="BS SV 1"/>
              <xsd:enumeration value="JJ SV 2"/>
              <xsd:enumeration value="BD SV 3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insteek ABB"/>
              <xsd:enumeration value="insteek AgO"/>
              <xsd:enumeration value="insteek AIV"/>
              <xsd:enumeration value="insteek AV"/>
              <xsd:enumeration value="insteek DKB"/>
              <xsd:enumeration value="insteek HFB"/>
              <xsd:enumeration value="insteek Jambon"/>
              <xsd:enumeration value="insteek Crevits"/>
              <xsd:enumeration value="insteek Somers"/>
              <xsd:enumeration value="insteek Weyts"/>
              <xsd:enumeration value="insteek Demir"/>
              <xsd:enumeration value="insteek Beke"/>
              <xsd:enumeration value="insteek Diependaele"/>
              <xsd:enumeration value="insteek Peeters"/>
              <xsd:enumeration value="insteek Dalle"/>
              <xsd:enumeration value="draft"/>
              <xsd:enumeration value="werkdocument"/>
              <xsd:enumeration value="geconsolideerd"/>
              <xsd:enumeration value="gecoördineerd"/>
              <xsd:enumeration value="sjablonen"/>
              <xsd:enumeration value="Versie 1"/>
              <xsd:enumeration value="Versie 2"/>
              <xsd:enumeration value="Data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ma:displayName="Parlementair Jaar" ma:format="Dropdown" ma:internalName="Weergave">
      <xsd:simpleType>
        <xsd:restriction base="dms:Choice">
          <xsd:enumeration value="2021-2022"/>
          <xsd:enumeration value="2020-2021"/>
          <xsd:enumeration value="2019-2020"/>
          <xsd:enumeration value="2019"/>
          <xsd:enumeration value="2018-2019"/>
          <xsd:enumeration value="2017-2018"/>
          <xsd:enumeration value="2016-2017"/>
          <xsd:enumeration value="2015-2016"/>
          <xsd:enumeration value="(NVT)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inister" ma:index="21" ma:displayName="Minister" ma:format="Dropdown" ma:internalName="Minister">
      <xsd:simpleType>
        <xsd:restriction base="dms:Choice">
          <xsd:enumeration value="Jambon"/>
          <xsd:enumeration value="Somers"/>
          <xsd:enumeration value="Weyts"/>
          <xsd:enumeration value="Dalle"/>
          <xsd:enumeration value="Homans"/>
          <xsd:enumeration value="Gatz"/>
          <xsd:enumeration value="(NVT)"/>
          <xsd:enumeration value="Demir"/>
        </xsd:restriction>
      </xsd:simpleType>
    </xsd:element>
    <xsd:element name="Actueel_x003f_" ma:index="22" nillable="true" ma:displayName="Actueel?" ma:default="1" ma:format="Dropdown" ma:indexed="true" ma:internalName="Actueel_x003f_">
      <xsd:simpleType>
        <xsd:restriction base="dms:Boolea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egislatuur" ma:index="25" ma:displayName="Legislatuur" ma:format="Dropdown" ma:internalName="Legislatuur">
      <xsd:simpleType>
        <xsd:restriction base="dms:Choice">
          <xsd:enumeration value="2019-2024"/>
          <xsd:enumeration value="2014-2019"/>
          <xsd:enumeration value="(NVT)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 xmlns="3301dedf-b972-4f3e-ad53-365b955a2e53">SV 201-300</Categorie>
    <SubSubCategorie xmlns="3301dedf-b972-4f3e-ad53-365b955a2e53">Versie 2</SubSubCategorie>
    <Legislatuur xmlns="5a174038-70d1-4bd0-a73d-419d63be8671">2019-2024</Legislatuur>
    <SubCategorie xmlns="3301dedf-b972-4f3e-ad53-365b955a2e53">JJ SV 201 / BS SV 191 / BD SV 84 / BW SV 336</SubCategorie>
    <Actueel_x003f_ xmlns="5a174038-70d1-4bd0-a73d-419d63be8671">true</Actueel_x003f_>
    <Minister xmlns="5a174038-70d1-4bd0-a73d-419d63be8671">Somers</Minister>
    <Weergave xmlns="5a174038-70d1-4bd0-a73d-419d63be8671">2021-2022</Weergave>
    <_dlc_DocId xmlns="f2018528-1da4-41c7-8a42-759687759166">HFBID-2109892079-9240</_dlc_DocId>
    <_dlc_DocIdUrl xmlns="f2018528-1da4-41c7-8a42-759687759166">
      <Url>https://vlaamseoverheid.sharepoint.com/sites/afb/Beleid/_layouts/15/DocIdRedir.aspx?ID=HFBID-2109892079-9240</Url>
      <Description>HFBID-2109892079-9240</Description>
    </_dlc_DocIdUrl>
  </documentManagement>
</p:properties>
</file>

<file path=customXml/itemProps1.xml><?xml version="1.0" encoding="utf-8"?>
<ds:datastoreItem xmlns:ds="http://schemas.openxmlformats.org/officeDocument/2006/customXml" ds:itemID="{5F2D82B7-5F9E-4540-9E35-6518CB2441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f2018528-1da4-41c7-8a42-759687759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EC5CA1-B9A1-4BC5-ACE3-89A6D2074ED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7CF7674-FC03-4795-B5E5-F74AF718C38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1B4EA1C-C420-49E1-B607-545F0600108F}">
  <ds:schemaRefs>
    <ds:schemaRef ds:uri="http://schemas.openxmlformats.org/package/2006/metadata/core-properties"/>
    <ds:schemaRef ds:uri="3301dedf-b972-4f3e-ad53-365b955a2e53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f2018528-1da4-41c7-8a42-759687759166"/>
    <ds:schemaRef ds:uri="http://purl.org/dc/elements/1.1/"/>
    <ds:schemaRef ds:uri="5a174038-70d1-4bd0-a73d-419d63be867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Bijlage1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Martens, Gijs</dc:creator>
  <cp:lastModifiedBy>Slootmans, Ronny</cp:lastModifiedBy>
  <cp:lastPrinted>2022-02-15T16:15:46Z</cp:lastPrinted>
  <dcterms:created xsi:type="dcterms:W3CDTF">2022-02-15T11:53:15Z</dcterms:created>
  <dcterms:modified xsi:type="dcterms:W3CDTF">2022-03-08T13:35:10Z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_dlc_DocIdItemGuid">
    <vt:lpwstr>624f22a8-3f28-48bf-ba74-038bb8136a90</vt:lpwstr>
  </property>
</Properties>
</file>