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21-2022/429/"/>
    </mc:Choice>
  </mc:AlternateContent>
  <xr:revisionPtr revIDLastSave="12" documentId="8_{D140275F-4479-4944-B8CB-6F10E333685E}" xr6:coauthVersionLast="47" xr6:coauthVersionMax="47" xr10:uidLastSave="{739A0322-8102-4E8A-B7E6-7358144856EE}"/>
  <bookViews>
    <workbookView xWindow="-110" yWindow="-110" windowWidth="19420" windowHeight="10420" xr2:uid="{577BE3A6-399F-4E1C-A991-EF5A20C7576E}"/>
  </bookViews>
  <sheets>
    <sheet name="Planning DVW" sheetId="2" r:id="rId1"/>
    <sheet name="Planning DWV"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C33" i="1"/>
  <c r="B33" i="1"/>
  <c r="C32" i="1"/>
  <c r="B32" i="1"/>
  <c r="C31" i="1"/>
  <c r="B31" i="1"/>
  <c r="B28" i="1"/>
  <c r="C28" i="1" s="1"/>
  <c r="C27" i="1"/>
  <c r="B27" i="1"/>
  <c r="B26" i="1"/>
  <c r="C26" i="1" s="1"/>
  <c r="C25" i="1"/>
  <c r="B25" i="1"/>
  <c r="B24" i="1"/>
  <c r="C24" i="1" s="1"/>
  <c r="C23" i="1"/>
  <c r="B23" i="1"/>
  <c r="B22" i="1"/>
  <c r="C22" i="1" s="1"/>
  <c r="C21" i="1"/>
  <c r="B20" i="1"/>
  <c r="C20" i="1" s="1"/>
  <c r="B19" i="1"/>
  <c r="C19" i="1" s="1"/>
  <c r="B18" i="1"/>
  <c r="C18" i="1" s="1"/>
  <c r="J17" i="1"/>
  <c r="C17" i="1"/>
  <c r="B17" i="1"/>
  <c r="B16" i="1"/>
  <c r="C16" i="1" s="1"/>
  <c r="C14" i="1"/>
  <c r="B14" i="1"/>
  <c r="B13" i="1"/>
  <c r="C13" i="1" s="1"/>
  <c r="C12" i="1"/>
  <c r="B12" i="1"/>
  <c r="C11" i="1"/>
  <c r="C10" i="1"/>
  <c r="B10" i="1"/>
  <c r="B9" i="1"/>
  <c r="C9" i="1" s="1"/>
  <c r="B8" i="1"/>
  <c r="B40" i="1" s="1"/>
  <c r="B7" i="1"/>
  <c r="C7" i="1" s="1"/>
  <c r="C6" i="1"/>
  <c r="C4" i="1"/>
  <c r="B4" i="1"/>
  <c r="C8" i="1" l="1"/>
  <c r="C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tc={00E51D6C-1CA0-433F-8182-445698A6352E}</author>
    <author>tc={DCD6519D-D98F-4B6B-91FE-BD875BEF8828}</author>
    <author>tc={83F962E9-A01F-4915-A662-ABC516053CE8}</author>
    <author>tc={65D89794-5153-42D1-88BC-9A84DDABA05C}</author>
    <author>tc={357FEE1D-FD72-47D3-9FE0-A5D2864A5C3C}</author>
  </authors>
  <commentList>
    <comment ref="J4" authorId="0" shapeId="0" xr:uid="{00E51D6C-1CA0-433F-8182-445698A6352E}">
      <text>
        <t>[Opmerkingenthread]
U kunt deze opmerkingenthread lezen in uw versie van Excel. Eventuele wijzigingen aan de thread gaan echter verloren als het bestand wordt geopend in een nieuwere versie van Excel. Meer informatie: https://go.microsoft.com/fwlink/?linkid=870924
Opmerking:
    Dit is voor hoppin punt GB</t>
      </text>
    </comment>
    <comment ref="H9" authorId="1" shapeId="0" xr:uid="{DCD6519D-D98F-4B6B-91FE-BD875BEF8828}">
      <text>
        <t>[Opmerkingenthread]
U kunt deze opmerkingenthread lezen in uw versie van Excel. Eventuele wijzigingen aan de thread gaan echter verloren als het bestand wordt geopend in een nieuwere versie van Excel. Meer informatie: https://go.microsoft.com/fwlink/?linkid=870924
Opmerking:
    is bedrag incl tunnel met 10.7 wat reeds is vastgelegd. Zonder meerinschatting van 3 mln</t>
      </text>
    </comment>
    <comment ref="J23" authorId="2" shapeId="0" xr:uid="{83F962E9-A01F-4915-A662-ABC516053CE8}">
      <text>
        <t>[Opmerkingenthread]
U kunt deze opmerkingenthread lezen in uw versie van Excel. Eventuele wijzigingen aan de thread gaan echter verloren als het bestand wordt geopend in een nieuwere versie van Excel. Meer informatie: https://go.microsoft.com/fwlink/?linkid=870924
Opmerking:
    jaar eerder vastgelegd</t>
      </text>
    </comment>
    <comment ref="I28" authorId="3" shapeId="0" xr:uid="{65D89794-5153-42D1-88BC-9A84DDABA05C}">
      <text>
        <t>[Opmerkingenthread]
U kunt deze opmerkingenthread lezen in uw versie van Excel. Eventuele wijzigingen aan de thread gaan echter verloren als het bestand wordt geopend in een nieuwere versie van Excel. Meer informatie: https://go.microsoft.com/fwlink/?linkid=870924
Opmerking:
    Studiebudget afzonderlijk op te vragen bij Movero. of via hun budgetinschatting deze overnmenen? Staan niet afzonderlijk verpled in GIP</t>
      </text>
    </comment>
    <comment ref="I31" authorId="4" shapeId="0" xr:uid="{357FEE1D-FD72-47D3-9FE0-A5D2864A5C3C}">
      <text>
        <t>[Opmerkingenthread]
U kunt deze opmerkingenthread lezen in uw versie van Excel. Eventuele wijzigingen aan de thread gaan echter verloren als het bestand wordt geopend in een nieuwere versie van Excel. Meer informatie: https://go.microsoft.com/fwlink/?linkid=870924
Opmerking:
    Dit gip nummer ken ik niet? welk stuk w bedoeld?</t>
      </text>
    </comment>
  </commentList>
</comments>
</file>

<file path=xl/sharedStrings.xml><?xml version="1.0" encoding="utf-8"?>
<sst xmlns="http://schemas.openxmlformats.org/spreadsheetml/2006/main" count="203" uniqueCount="98">
  <si>
    <t xml:space="preserve">Geraamde kostprijs voor het aandeel fietsinfrastructuur 
</t>
  </si>
  <si>
    <t>Geraamde kostprijs van het totaalproject</t>
  </si>
  <si>
    <t>Aantal km te realiseren fietspad (km)</t>
  </si>
  <si>
    <t>Aansluiting project op Brussel</t>
  </si>
  <si>
    <t>Knelpunten waarover overleg met BHG nodig is</t>
  </si>
  <si>
    <t>Nieuwe fietsinfrastructuur/uitbreiding bestaande fietsinfrastructuur</t>
  </si>
  <si>
    <t>Opgenomen in GIP 2021</t>
  </si>
  <si>
    <t>Studie/aanbesteed/uitvoering/uitgevoerd</t>
  </si>
  <si>
    <t>Fietssnelweg F20 Brussel-Halle</t>
  </si>
  <si>
    <t>Renovatie en uitbreiding</t>
  </si>
  <si>
    <t>vastgelegd voor 2021</t>
  </si>
  <si>
    <t>Uitgevoerd 2021</t>
  </si>
  <si>
    <t>Drie Fonteinenbrug te Sint-Pieters-Leeuw</t>
  </si>
  <si>
    <t>BFF dat aansluit op F20</t>
  </si>
  <si>
    <t>Nieuwe infrastructuur</t>
  </si>
  <si>
    <t>Uitvoering 2021-2022</t>
  </si>
  <si>
    <t>Fiets- en Voetgangersbrug te Vilvoorde</t>
  </si>
  <si>
    <t>Verbinding tussen F23 en F1</t>
  </si>
  <si>
    <t xml:space="preserve">9.372.484,27 vastgelegd voor 2021
</t>
  </si>
  <si>
    <t>Fietssnelweg F23 Brussel – Vilvoorde – Boom</t>
  </si>
  <si>
    <t>De opdracht van dit dossier is het structureel herstel van het jaagpad, maar wordt daarbij ook het engagement genomen om in overleg met de betrokken provincies en vervoerregio’s de bestaande fietspaden op te waarderen tot een volwaardige fietssnelweg.</t>
  </si>
  <si>
    <t>1.750.000 € vastgelegd in 2021. Ook al vastleggingen gebeurd in 2019 en 2020</t>
  </si>
  <si>
    <t>Uitvoering 2021-2030</t>
  </si>
  <si>
    <t>Geraamde kostprijs voor het aandeel fietsinfrastructuur 
(in M€)</t>
  </si>
  <si>
    <t>Opgenomen &lt;2021</t>
  </si>
  <si>
    <t>FIETSSNELWEGEN</t>
  </si>
  <si>
    <t>Ringfietspad - segment N8 - F212 (*)</t>
  </si>
  <si>
    <t>/</t>
  </si>
  <si>
    <t>Nieuwe fietsinfrastructuur</t>
  </si>
  <si>
    <t>Studie</t>
  </si>
  <si>
    <t>Fietssnelweg F2 - gedeelte Sint-Martens-Bodegem - gewestgrens (A10)</t>
  </si>
  <si>
    <t>Thv de Keizer Karellaan</t>
  </si>
  <si>
    <t>Aansluiting F2 op Brussels grondgebied</t>
  </si>
  <si>
    <t>Gemengd</t>
  </si>
  <si>
    <t>Uitvoering</t>
  </si>
  <si>
    <t>Fietssnelweg F28</t>
  </si>
  <si>
    <t>Uitgevoerd</t>
  </si>
  <si>
    <t>Ringfietspad - segment A12/F28 - F23 (*)</t>
  </si>
  <si>
    <t>Aanvraag vergunningen / eventuele onteigeningen</t>
  </si>
  <si>
    <t>Fietssnelweg F212</t>
  </si>
  <si>
    <t>Fietssnelweg F213 Wemmel</t>
  </si>
  <si>
    <t>Connectie met de fietsvoorzieningen op de Tentoonstellingslaan</t>
  </si>
  <si>
    <t>Fietssnelweg F23</t>
  </si>
  <si>
    <t>Fietssnelweg FR0 - thv de op-en afrit Vilvoorde-Koningslo op de R0</t>
  </si>
  <si>
    <t>Uitbreiding bestaande fietsinfrastructuur</t>
  </si>
  <si>
    <t>Fietssnelweg FR0- Vilvoorde-Haren</t>
  </si>
  <si>
    <t>Deels op Brussel gelegen</t>
  </si>
  <si>
    <t>Fietssnelweg FR0 - kruising Leopold III-laan</t>
  </si>
  <si>
    <t>Aftakking FR0 naar F201 langs Leopold III-laan</t>
  </si>
  <si>
    <t>Aanbesteed</t>
  </si>
  <si>
    <t>Fietssnelweg F3</t>
  </si>
  <si>
    <t>Fietssnelweg F201 en aansluiting met F214 (onderdeel van project R0-A201)</t>
  </si>
  <si>
    <t>Fietssnelweg F202</t>
  </si>
  <si>
    <t>Fietssnelweg F203 - deel BHG tot Woluwelaan</t>
  </si>
  <si>
    <t>Fietssnelweg F203 - vanaf Woluwelaan tot Bertem/Leuven</t>
  </si>
  <si>
    <t>Studie / Aanbesteed</t>
  </si>
  <si>
    <t>Ringfietspad - segment E40 - Vierarmen</t>
  </si>
  <si>
    <t>Te bepalen ifv tracéstudie</t>
  </si>
  <si>
    <t>Fietssnelweg F29 - Tervuren - Bertem - Leuven</t>
  </si>
  <si>
    <t>Fietssnelweg F29 - Tervuren - Bertem - Leuven - brug over Vierarmenkruispunt</t>
  </si>
  <si>
    <t>Fietssnelweg F29 - Brussel - Tervuren</t>
  </si>
  <si>
    <t>Overgang Tervurenlaan Vlaams Gewest/Brussels Hoofdstedelijk Gewest</t>
  </si>
  <si>
    <t>Realisatie F29 op Brussels grondgebied</t>
  </si>
  <si>
    <t>Fietssnelweg Oost-West Wezembeek-Oppem - Brussel</t>
  </si>
  <si>
    <t>Fietssnelweg F204 - Maleizen - Brussel</t>
  </si>
  <si>
    <t>Ter hoogte van op- en afrittencomplex Jezus-Eik / ter hoogte van Hermann Debroux</t>
  </si>
  <si>
    <t>Fietssnelweg F205 - Terhulpen - Brussel</t>
  </si>
  <si>
    <t>Fietssnelweg F205 - Tunnel onder spoorweg</t>
  </si>
  <si>
    <t>Ringfietspad - fietshellingen Welriekendedreef</t>
  </si>
  <si>
    <t>Project deels op Brussels grondgebied gelegen</t>
  </si>
  <si>
    <t>Fietssnelweg F207 - Sint-Genesius-Rode - Brussel</t>
  </si>
  <si>
    <t>Ter hoogte van station Linkebeek</t>
  </si>
  <si>
    <t>Studie (Tucrail)</t>
  </si>
  <si>
    <t>Studiewerk Fietssnelwegen</t>
  </si>
  <si>
    <t>Voor 2021: GIP001607/01 &amp; GIP001588/01</t>
  </si>
  <si>
    <t>Voor 2022: GIP001607/01 &amp; GIP001588/01</t>
  </si>
  <si>
    <t>Voor 2023: GIP001607/01 &amp; GIP001588/01</t>
  </si>
  <si>
    <t>FIETSPADEN</t>
  </si>
  <si>
    <t>Fietspaden ter hoogte van op- en afrittencomplex 13 (N8xR0)</t>
  </si>
  <si>
    <t>Langs N8</t>
  </si>
  <si>
    <t>Afstemming op plannen Brussel voor N8</t>
  </si>
  <si>
    <t>GIP001601/01</t>
  </si>
  <si>
    <t>Fietspaden ter hoogte van op- en afrittencomplex 3 (H. Henneaulaan)</t>
  </si>
  <si>
    <t>Fietspaden ter hoogte van het mobipunt Jezus-Eik</t>
  </si>
  <si>
    <t xml:space="preserve">Ter hoogte van op- en afrittencomplex Jezus-Eik </t>
  </si>
  <si>
    <t>Aanvraag vergunningen</t>
  </si>
  <si>
    <t>BRABANTNET</t>
  </si>
  <si>
    <t>Ringtrambus</t>
  </si>
  <si>
    <t>Luchthaventram: F201</t>
  </si>
  <si>
    <t>Sneltram: F28</t>
  </si>
  <si>
    <t>TOTAAL</t>
  </si>
  <si>
    <t>Vastgelegd vorige legislatuur, uitgevoerd deze legislatuur</t>
  </si>
  <si>
    <t xml:space="preserve"> (*)</t>
  </si>
  <si>
    <t>Samengevoegd tov vorige rapportage (unieke projecten)</t>
  </si>
  <si>
    <r>
      <t xml:space="preserve">Opgenomen in </t>
    </r>
    <r>
      <rPr>
        <sz val="11"/>
        <color rgb="FF00B050"/>
        <rFont val="Calibri"/>
        <family val="2"/>
        <scheme val="minor"/>
      </rPr>
      <t xml:space="preserve"> </t>
    </r>
    <r>
      <rPr>
        <sz val="11"/>
        <color theme="0"/>
        <rFont val="Calibri"/>
        <family val="2"/>
        <scheme val="minor"/>
      </rPr>
      <t>GIP 2021</t>
    </r>
  </si>
  <si>
    <t>Opgenomen in ontwerp GIP 2022</t>
  </si>
  <si>
    <t>Opgenomen in doorkijk-GIP voor 2023</t>
  </si>
  <si>
    <t>Opgenomen in ontwerp GIP-2022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</si>
</sst>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b/>
      <sz val="11"/>
      <color theme="0"/>
      <name val="Calibri"/>
      <family val="2"/>
      <scheme val="minor"/>
    </font>
    <font>
      <sz val="11"/>
      <color theme="0"/>
      <name val="Calibri"/>
      <family val="2"/>
      <scheme val="minor"/>
    </font>
    <font>
      <sz val="11"/>
      <color rgb="FF92D050"/>
      <name val="Calibri"/>
      <family val="2"/>
      <scheme val="minor"/>
    </font>
    <font>
      <sz val="11"/>
      <color rgb="FF00B050"/>
      <name val="Calibri"/>
      <family val="2"/>
      <scheme val="minor"/>
    </font>
  </fonts>
  <fills count="6">
    <fill>
      <patternFill patternType="none"/>
    </fill>
    <fill>
      <patternFill patternType="gray125"/>
    </fill>
    <fill>
      <patternFill patternType="solid">
        <fgColor theme="4"/>
      </patternFill>
    </fill>
    <fill>
      <patternFill patternType="solid">
        <fgColor theme="0" tint="-0.24994659260841701"/>
        <bgColor indexed="64"/>
      </patternFill>
    </fill>
    <fill>
      <patternFill patternType="solid">
        <fgColor theme="0" tint="-0.249977111117893"/>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29">
    <xf numFmtId="0" fontId="0" fillId="0" borderId="0" xfId="0"/>
    <xf numFmtId="0" fontId="2" fillId="2" borderId="1" xfId="1" applyBorder="1" applyAlignment="1">
      <alignment wrapText="1"/>
    </xf>
    <xf numFmtId="164" fontId="2" fillId="2" borderId="1" xfId="1" applyNumberFormat="1" applyBorder="1" applyAlignment="1">
      <alignment horizontal="center" vertical="center" wrapText="1"/>
    </xf>
    <xf numFmtId="0" fontId="2" fillId="2" borderId="1" xfId="1" applyBorder="1" applyAlignment="1">
      <alignment horizontal="center" vertical="center" wrapText="1"/>
    </xf>
    <xf numFmtId="0" fontId="0" fillId="0" borderId="0" xfId="0" applyAlignment="1">
      <alignment wrapText="1"/>
    </xf>
    <xf numFmtId="0" fontId="1" fillId="2" borderId="1" xfId="1" applyFont="1" applyBorder="1" applyAlignment="1">
      <alignment wrapText="1"/>
    </xf>
    <xf numFmtId="2" fontId="2" fillId="2" borderId="1" xfId="1" applyNumberFormat="1" applyBorder="1" applyAlignment="1">
      <alignment horizontal="center" vertical="center" wrapText="1"/>
    </xf>
    <xf numFmtId="0" fontId="3" fillId="2" borderId="1" xfId="1" applyFont="1" applyBorder="1"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1" fontId="0" fillId="3" borderId="1"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2" fontId="0" fillId="3" borderId="1" xfId="0" applyNumberFormat="1" applyFill="1" applyBorder="1" applyAlignment="1">
      <alignment horizontal="center" vertical="center" wrapText="1"/>
    </xf>
    <xf numFmtId="4" fontId="2" fillId="2" borderId="1" xfId="1" applyNumberFormat="1" applyBorder="1" applyAlignment="1">
      <alignment horizontal="center" vertical="center" wrapText="1"/>
    </xf>
    <xf numFmtId="164" fontId="0" fillId="0" borderId="0" xfId="0" applyNumberFormat="1" applyAlignment="1">
      <alignment horizontal="center" vertical="center" wrapText="1"/>
    </xf>
    <xf numFmtId="4" fontId="0" fillId="0" borderId="0" xfId="0" applyNumberFormat="1" applyAlignment="1">
      <alignment horizontal="center" vertical="center" wrapText="1"/>
    </xf>
    <xf numFmtId="2" fontId="0" fillId="0" borderId="0" xfId="0" applyNumberFormat="1" applyAlignment="1">
      <alignment horizontal="center" vertical="center" wrapText="1"/>
    </xf>
    <xf numFmtId="0" fontId="0" fillId="4" borderId="1" xfId="0" applyFill="1" applyBorder="1"/>
    <xf numFmtId="164" fontId="0" fillId="0" borderId="0" xfId="0" applyNumberFormat="1" applyAlignment="1">
      <alignment horizontal="left" vertical="center"/>
    </xf>
    <xf numFmtId="0" fontId="0" fillId="5" borderId="0" xfId="0" applyFill="1"/>
    <xf numFmtId="164" fontId="0" fillId="0" borderId="0" xfId="0" applyNumberFormat="1" applyAlignment="1">
      <alignment horizontal="center" vertical="center"/>
    </xf>
    <xf numFmtId="0" fontId="0" fillId="0" borderId="0" xfId="0" applyAlignment="1">
      <alignment horizontal="right"/>
    </xf>
    <xf numFmtId="164" fontId="0" fillId="0" borderId="0" xfId="0" applyNumberFormat="1"/>
    <xf numFmtId="2" fontId="2" fillId="2" borderId="1" xfId="1" applyNumberFormat="1" applyFont="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164" fontId="0" fillId="0" borderId="0" xfId="0" applyNumberFormat="1" applyFill="1"/>
  </cellXfs>
  <cellStyles count="2">
    <cellStyle name="Accent1" xfId="1" builtinId="29"/>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nneleen Schutijzer" id="{32A88149-47E6-4C95-A33A-EE8D29787677}" userId="S::anneleen.schutijzer@dwv.vlaanderen::54532e8a-e27a-4e84-8327-268787051d8d"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4" dT="2022-01-21T17:15:48.06" personId="{32A88149-47E6-4C95-A33A-EE8D29787677}" id="{00E51D6C-1CA0-433F-8182-445698A6352E}">
    <text>Dit is voor hoppin punt GB</text>
  </threadedComment>
  <threadedComment ref="H9" dT="2022-01-21T17:29:04.16" personId="{32A88149-47E6-4C95-A33A-EE8D29787677}" id="{DCD6519D-D98F-4B6B-91FE-BD875BEF8828}">
    <text>is bedrag incl tunnel met 10.7 wat reeds is vastgelegd. Zonder meerinschatting van 3 mln</text>
  </threadedComment>
  <threadedComment ref="J23" dT="2022-01-21T17:19:32.51" personId="{32A88149-47E6-4C95-A33A-EE8D29787677}" id="{83F962E9-A01F-4915-A662-ABC516053CE8}">
    <text>jaar eerder vastgelegd</text>
  </threadedComment>
  <threadedComment ref="I28" dT="2022-01-21T17:22:17.87" personId="{32A88149-47E6-4C95-A33A-EE8D29787677}" id="{65D89794-5153-42D1-88BC-9A84DDABA05C}">
    <text>Studiebudget afzonderlijk op te vragen bij Movero. of via hun budgetinschatting deze overnmenen? Staan niet afzonderlijk verpled in GIP</text>
  </threadedComment>
  <threadedComment ref="I31" dT="2022-01-21T17:23:39.82" personId="{32A88149-47E6-4C95-A33A-EE8D29787677}" id="{357FEE1D-FD72-47D3-9FE0-A5D2864A5C3C}">
    <text>Dit gip nummer ken ik niet? welk stuk w bedoeld?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3B85-DCB5-4BC4-A9F3-334F256B56EC}">
  <sheetPr>
    <pageSetUpPr fitToPage="1"/>
  </sheetPr>
  <dimension ref="A1:K5"/>
  <sheetViews>
    <sheetView tabSelected="1" zoomScale="80" zoomScaleNormal="80" workbookViewId="0">
      <selection activeCell="B5" sqref="B5"/>
    </sheetView>
  </sheetViews>
  <sheetFormatPr defaultRowHeight="14.5" x14ac:dyDescent="0.35"/>
  <cols>
    <col min="1" max="7" width="26.7265625" customWidth="1"/>
    <col min="8" max="8" width="19.1796875" customWidth="1"/>
    <col min="9" max="9" width="14.54296875" customWidth="1"/>
    <col min="10" max="10" width="18.7265625" customWidth="1"/>
    <col min="11" max="11" width="26.7265625" customWidth="1"/>
  </cols>
  <sheetData>
    <row r="1" spans="1:11" ht="43.5" x14ac:dyDescent="0.35">
      <c r="A1" s="1"/>
      <c r="B1" s="2" t="s">
        <v>0</v>
      </c>
      <c r="C1" s="2" t="s">
        <v>1</v>
      </c>
      <c r="D1" s="3" t="s">
        <v>2</v>
      </c>
      <c r="E1" s="3" t="s">
        <v>3</v>
      </c>
      <c r="F1" s="3" t="s">
        <v>4</v>
      </c>
      <c r="G1" s="3" t="s">
        <v>5</v>
      </c>
      <c r="H1" s="3"/>
      <c r="I1" s="3" t="s">
        <v>94</v>
      </c>
      <c r="J1" s="3" t="s">
        <v>95</v>
      </c>
      <c r="K1" s="3" t="s">
        <v>7</v>
      </c>
    </row>
    <row r="2" spans="1:11" x14ac:dyDescent="0.35">
      <c r="A2" s="1" t="s">
        <v>8</v>
      </c>
      <c r="B2" s="22">
        <v>2131101.66</v>
      </c>
      <c r="C2" s="22">
        <v>2131101.66</v>
      </c>
      <c r="D2">
        <v>7</v>
      </c>
      <c r="G2" t="s">
        <v>9</v>
      </c>
      <c r="H2" t="s">
        <v>10</v>
      </c>
      <c r="K2" s="19" t="s">
        <v>11</v>
      </c>
    </row>
    <row r="3" spans="1:11" ht="29" x14ac:dyDescent="0.35">
      <c r="A3" s="1" t="s">
        <v>12</v>
      </c>
      <c r="B3" s="22">
        <v>1892573</v>
      </c>
      <c r="C3" s="22">
        <v>12617151</v>
      </c>
      <c r="D3">
        <v>0.8</v>
      </c>
      <c r="E3" s="21" t="s">
        <v>13</v>
      </c>
      <c r="G3" t="s">
        <v>14</v>
      </c>
      <c r="H3" t="s">
        <v>10</v>
      </c>
      <c r="K3" s="19" t="s">
        <v>15</v>
      </c>
    </row>
    <row r="4" spans="1:11" ht="43.5" x14ac:dyDescent="0.35">
      <c r="A4" s="1" t="s">
        <v>16</v>
      </c>
      <c r="B4" s="28">
        <v>9790894.5700000003</v>
      </c>
      <c r="C4" s="28">
        <v>9790894.5700000003</v>
      </c>
      <c r="D4">
        <v>0.1</v>
      </c>
      <c r="E4" s="21" t="s">
        <v>17</v>
      </c>
      <c r="G4" t="s">
        <v>14</v>
      </c>
      <c r="H4" s="4" t="s">
        <v>18</v>
      </c>
      <c r="K4" s="19" t="s">
        <v>15</v>
      </c>
    </row>
    <row r="5" spans="1:11" ht="145" x14ac:dyDescent="0.35">
      <c r="A5" s="1" t="s">
        <v>19</v>
      </c>
      <c r="B5" s="28">
        <v>6650000</v>
      </c>
      <c r="C5" s="28">
        <v>17500000</v>
      </c>
      <c r="D5">
        <v>10</v>
      </c>
      <c r="G5" s="4" t="s">
        <v>20</v>
      </c>
      <c r="H5" s="9" t="s">
        <v>21</v>
      </c>
      <c r="I5" s="9"/>
      <c r="J5" s="20">
        <v>500000</v>
      </c>
      <c r="K5" s="19" t="s">
        <v>22</v>
      </c>
    </row>
  </sheetData>
  <pageMargins left="0.70866141732283472" right="0.70866141732283472" top="0.74803149606299213" bottom="0.74803149606299213" header="0.31496062992125984" footer="0.31496062992125984"/>
  <pageSetup paperSize="8" scale="72" fitToHeight="0" orientation="landscape" r:id="rId1"/>
  <headerFooter>
    <oddHeader>&amp;A</oddHeader>
    <oddFooter>Pagina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BE34-BE7F-46CC-9206-671FFBFF197D}">
  <sheetPr>
    <pageSetUpPr fitToPage="1"/>
  </sheetPr>
  <dimension ref="A1:L43"/>
  <sheetViews>
    <sheetView zoomScale="85" zoomScaleNormal="85" workbookViewId="0">
      <selection activeCell="A37" sqref="A37"/>
    </sheetView>
  </sheetViews>
  <sheetFormatPr defaultColWidth="8.7265625" defaultRowHeight="14.5" x14ac:dyDescent="0.35"/>
  <cols>
    <col min="1" max="1" width="31.54296875" style="4" customWidth="1"/>
    <col min="2" max="3" width="26.54296875" style="14" customWidth="1"/>
    <col min="4" max="6" width="26.54296875" style="9" customWidth="1"/>
    <col min="7" max="8" width="28.453125" style="9" customWidth="1"/>
    <col min="9" max="9" width="25.26953125" style="9" customWidth="1"/>
    <col min="10" max="11" width="25.26953125" style="16" customWidth="1"/>
    <col min="12" max="12" width="27.453125" style="9" customWidth="1"/>
    <col min="13" max="16384" width="8.7265625" style="4"/>
  </cols>
  <sheetData>
    <row r="1" spans="1:12" ht="55.4" customHeight="1" x14ac:dyDescent="0.35">
      <c r="A1" s="1"/>
      <c r="B1" s="2" t="s">
        <v>23</v>
      </c>
      <c r="C1" s="2" t="s">
        <v>1</v>
      </c>
      <c r="D1" s="3" t="s">
        <v>2</v>
      </c>
      <c r="E1" s="3" t="s">
        <v>3</v>
      </c>
      <c r="F1" s="3" t="s">
        <v>4</v>
      </c>
      <c r="G1" s="3" t="s">
        <v>5</v>
      </c>
      <c r="H1" s="3" t="s">
        <v>24</v>
      </c>
      <c r="I1" s="3" t="s">
        <v>6</v>
      </c>
      <c r="J1" s="23" t="s">
        <v>97</v>
      </c>
      <c r="K1" s="23" t="s">
        <v>96</v>
      </c>
      <c r="L1" s="3" t="s">
        <v>7</v>
      </c>
    </row>
    <row r="2" spans="1:12" ht="14.65" customHeight="1" x14ac:dyDescent="0.35">
      <c r="A2" s="5" t="s">
        <v>25</v>
      </c>
      <c r="B2" s="2"/>
      <c r="C2" s="2"/>
      <c r="D2" s="3"/>
      <c r="E2" s="3"/>
      <c r="F2" s="3"/>
      <c r="G2" s="3"/>
      <c r="H2" s="3"/>
      <c r="I2" s="3"/>
      <c r="J2" s="6"/>
      <c r="K2" s="6"/>
      <c r="L2" s="3"/>
    </row>
    <row r="3" spans="1:12" x14ac:dyDescent="0.35">
      <c r="A3" s="7" t="s">
        <v>26</v>
      </c>
      <c r="B3" s="24">
        <v>43.21</v>
      </c>
      <c r="C3" s="24">
        <v>43.21</v>
      </c>
      <c r="D3" s="25">
        <v>7.7</v>
      </c>
      <c r="E3" s="25" t="s">
        <v>27</v>
      </c>
      <c r="F3" s="25" t="s">
        <v>27</v>
      </c>
      <c r="G3" s="25" t="s">
        <v>28</v>
      </c>
      <c r="H3" s="25"/>
      <c r="I3" s="25"/>
      <c r="J3" s="26"/>
      <c r="K3" s="26">
        <v>23</v>
      </c>
      <c r="L3" s="25" t="s">
        <v>29</v>
      </c>
    </row>
    <row r="4" spans="1:12" ht="43.5" x14ac:dyDescent="0.35">
      <c r="A4" s="1" t="s">
        <v>30</v>
      </c>
      <c r="B4" s="24">
        <f>7920000/1000000</f>
        <v>7.92</v>
      </c>
      <c r="C4" s="24">
        <f t="shared" ref="C4" si="0">B4</f>
        <v>7.92</v>
      </c>
      <c r="D4" s="25">
        <v>5.2</v>
      </c>
      <c r="E4" s="25" t="s">
        <v>31</v>
      </c>
      <c r="F4" s="25" t="s">
        <v>32</v>
      </c>
      <c r="G4" s="25" t="s">
        <v>33</v>
      </c>
      <c r="H4" s="25">
        <v>6.8</v>
      </c>
      <c r="I4" s="27"/>
      <c r="J4" s="26">
        <v>0.85</v>
      </c>
      <c r="K4" s="26"/>
      <c r="L4" s="25" t="s">
        <v>34</v>
      </c>
    </row>
    <row r="5" spans="1:12" x14ac:dyDescent="0.35">
      <c r="A5" s="1" t="s">
        <v>35</v>
      </c>
      <c r="B5" s="10"/>
      <c r="C5" s="10"/>
      <c r="D5" s="10">
        <v>4</v>
      </c>
      <c r="E5" s="11"/>
      <c r="F5" s="11"/>
      <c r="G5" s="11"/>
      <c r="H5" s="11"/>
      <c r="I5" s="11"/>
      <c r="J5" s="12"/>
      <c r="K5" s="12"/>
      <c r="L5" s="8" t="s">
        <v>36</v>
      </c>
    </row>
    <row r="6" spans="1:12" ht="29" x14ac:dyDescent="0.35">
      <c r="A6" s="7" t="s">
        <v>37</v>
      </c>
      <c r="B6" s="24">
        <v>17.7</v>
      </c>
      <c r="C6" s="24">
        <f>B6</f>
        <v>17.7</v>
      </c>
      <c r="D6" s="25">
        <v>5.7</v>
      </c>
      <c r="E6" s="25" t="s">
        <v>27</v>
      </c>
      <c r="F6" s="25" t="s">
        <v>38</v>
      </c>
      <c r="G6" s="25" t="s">
        <v>28</v>
      </c>
      <c r="H6" s="25"/>
      <c r="I6" s="25"/>
      <c r="J6" s="26"/>
      <c r="K6" s="26"/>
      <c r="L6" s="25" t="s">
        <v>29</v>
      </c>
    </row>
    <row r="7" spans="1:12" x14ac:dyDescent="0.35">
      <c r="A7" s="1" t="s">
        <v>39</v>
      </c>
      <c r="B7" s="24">
        <f>20000000/1000000</f>
        <v>20</v>
      </c>
      <c r="C7" s="24">
        <f>B7</f>
        <v>20</v>
      </c>
      <c r="D7" s="25">
        <v>5</v>
      </c>
      <c r="E7" s="25" t="s">
        <v>27</v>
      </c>
      <c r="F7" s="25" t="s">
        <v>27</v>
      </c>
      <c r="G7" s="25" t="s">
        <v>28</v>
      </c>
      <c r="H7" s="25"/>
      <c r="I7" s="25"/>
      <c r="J7" s="26"/>
      <c r="K7" s="26"/>
      <c r="L7" s="25" t="s">
        <v>29</v>
      </c>
    </row>
    <row r="8" spans="1:12" ht="43.5" x14ac:dyDescent="0.35">
      <c r="A8" s="1" t="s">
        <v>40</v>
      </c>
      <c r="B8" s="24">
        <f>11000000/1000000</f>
        <v>11</v>
      </c>
      <c r="C8" s="24">
        <f>B8</f>
        <v>11</v>
      </c>
      <c r="D8" s="25">
        <v>2</v>
      </c>
      <c r="E8" s="25" t="s">
        <v>41</v>
      </c>
      <c r="F8" s="25"/>
      <c r="G8" s="25" t="s">
        <v>33</v>
      </c>
      <c r="H8" s="25"/>
      <c r="I8" s="25"/>
      <c r="J8" s="26"/>
      <c r="K8" s="26"/>
      <c r="L8" s="25" t="s">
        <v>29</v>
      </c>
    </row>
    <row r="9" spans="1:12" x14ac:dyDescent="0.35">
      <c r="A9" s="1" t="s">
        <v>42</v>
      </c>
      <c r="B9" s="24">
        <f>10701752.42/1000000</f>
        <v>10.70175242</v>
      </c>
      <c r="C9" s="24">
        <f>B9</f>
        <v>10.70175242</v>
      </c>
      <c r="D9" s="25">
        <v>4.4000000000000004</v>
      </c>
      <c r="E9" s="25" t="s">
        <v>27</v>
      </c>
      <c r="F9" s="25" t="s">
        <v>27</v>
      </c>
      <c r="G9" s="25" t="s">
        <v>33</v>
      </c>
      <c r="H9" s="25">
        <v>21.5</v>
      </c>
      <c r="I9" s="25"/>
      <c r="J9" s="26"/>
      <c r="K9" s="26"/>
      <c r="L9" s="25" t="s">
        <v>34</v>
      </c>
    </row>
    <row r="10" spans="1:12" ht="29" x14ac:dyDescent="0.35">
      <c r="A10" s="1" t="s">
        <v>43</v>
      </c>
      <c r="B10" s="24">
        <f>C10*30%</f>
        <v>4.6409803470000002</v>
      </c>
      <c r="C10" s="24">
        <f>15469934.49/1000000</f>
        <v>15.46993449</v>
      </c>
      <c r="D10" s="25">
        <v>0.8</v>
      </c>
      <c r="E10" s="25" t="s">
        <v>27</v>
      </c>
      <c r="F10" s="25" t="s">
        <v>27</v>
      </c>
      <c r="G10" s="25" t="s">
        <v>44</v>
      </c>
      <c r="H10" s="25"/>
      <c r="I10" s="25"/>
      <c r="J10" s="26"/>
      <c r="K10" s="26"/>
      <c r="L10" s="25" t="s">
        <v>34</v>
      </c>
    </row>
    <row r="11" spans="1:12" ht="29" x14ac:dyDescent="0.35">
      <c r="A11" s="1" t="s">
        <v>45</v>
      </c>
      <c r="B11" s="24">
        <v>25.9</v>
      </c>
      <c r="C11" s="24">
        <f>B11</f>
        <v>25.9</v>
      </c>
      <c r="D11" s="25">
        <v>4</v>
      </c>
      <c r="E11" s="25" t="s">
        <v>46</v>
      </c>
      <c r="F11" s="25" t="s">
        <v>38</v>
      </c>
      <c r="G11" s="25" t="s">
        <v>28</v>
      </c>
      <c r="H11" s="25"/>
      <c r="I11" s="25"/>
      <c r="J11" s="26">
        <v>15</v>
      </c>
      <c r="K11" s="26"/>
      <c r="L11" s="25" t="s">
        <v>29</v>
      </c>
    </row>
    <row r="12" spans="1:12" ht="29" x14ac:dyDescent="0.35">
      <c r="A12" s="1" t="s">
        <v>47</v>
      </c>
      <c r="B12" s="24">
        <f>11800000/1000000</f>
        <v>11.8</v>
      </c>
      <c r="C12" s="24">
        <f>B12</f>
        <v>11.8</v>
      </c>
      <c r="D12" s="25">
        <v>0.84</v>
      </c>
      <c r="E12" s="25" t="s">
        <v>48</v>
      </c>
      <c r="F12" s="25" t="s">
        <v>27</v>
      </c>
      <c r="G12" s="25" t="s">
        <v>28</v>
      </c>
      <c r="H12" s="25"/>
      <c r="I12" s="25"/>
      <c r="J12" s="26"/>
      <c r="K12" s="26"/>
      <c r="L12" s="25" t="s">
        <v>49</v>
      </c>
    </row>
    <row r="13" spans="1:12" x14ac:dyDescent="0.35">
      <c r="A13" s="1" t="s">
        <v>50</v>
      </c>
      <c r="B13" s="24">
        <f>19820993.2/1000000</f>
        <v>19.8209932</v>
      </c>
      <c r="C13" s="24">
        <f>B13</f>
        <v>19.8209932</v>
      </c>
      <c r="D13" s="25">
        <v>3</v>
      </c>
      <c r="E13" s="25" t="s">
        <v>27</v>
      </c>
      <c r="F13" s="25" t="s">
        <v>27</v>
      </c>
      <c r="G13" s="25" t="s">
        <v>28</v>
      </c>
      <c r="H13" s="25"/>
      <c r="I13" s="25"/>
      <c r="J13" s="26"/>
      <c r="K13" s="26"/>
      <c r="L13" s="25" t="s">
        <v>34</v>
      </c>
    </row>
    <row r="14" spans="1:12" ht="43.5" x14ac:dyDescent="0.35">
      <c r="A14" s="1" t="s">
        <v>51</v>
      </c>
      <c r="B14" s="24">
        <f>6000000/1000000</f>
        <v>6</v>
      </c>
      <c r="C14" s="24">
        <f>B14</f>
        <v>6</v>
      </c>
      <c r="D14" s="25">
        <v>3</v>
      </c>
      <c r="E14" s="25" t="s">
        <v>27</v>
      </c>
      <c r="F14" s="25" t="s">
        <v>27</v>
      </c>
      <c r="G14" s="25" t="s">
        <v>28</v>
      </c>
      <c r="H14" s="25"/>
      <c r="I14" s="25"/>
      <c r="J14" s="26"/>
      <c r="K14" s="26"/>
      <c r="L14" s="25" t="s">
        <v>29</v>
      </c>
    </row>
    <row r="15" spans="1:12" x14ac:dyDescent="0.35">
      <c r="A15" s="1" t="s">
        <v>52</v>
      </c>
      <c r="B15" s="11"/>
      <c r="C15" s="11"/>
      <c r="D15" s="10">
        <v>2</v>
      </c>
      <c r="E15" s="11"/>
      <c r="F15" s="11"/>
      <c r="G15" s="11"/>
      <c r="H15" s="11"/>
      <c r="I15" s="11"/>
      <c r="J15" s="12"/>
      <c r="K15" s="12"/>
      <c r="L15" s="8" t="s">
        <v>34</v>
      </c>
    </row>
    <row r="16" spans="1:12" ht="29" x14ac:dyDescent="0.35">
      <c r="A16" s="1" t="s">
        <v>53</v>
      </c>
      <c r="B16" s="24">
        <f>1474235.73/1000000</f>
        <v>1.47423573</v>
      </c>
      <c r="C16" s="24">
        <f>B16</f>
        <v>1.47423573</v>
      </c>
      <c r="D16" s="25">
        <v>2</v>
      </c>
      <c r="E16" s="25" t="s">
        <v>46</v>
      </c>
      <c r="F16" s="25" t="s">
        <v>38</v>
      </c>
      <c r="G16" s="25" t="s">
        <v>28</v>
      </c>
      <c r="H16" s="25"/>
      <c r="I16" s="25">
        <v>0.8</v>
      </c>
      <c r="J16" s="26"/>
      <c r="K16" s="26"/>
      <c r="L16" s="25" t="s">
        <v>34</v>
      </c>
    </row>
    <row r="17" spans="1:12" ht="29" x14ac:dyDescent="0.35">
      <c r="A17" s="1" t="s">
        <v>54</v>
      </c>
      <c r="B17" s="24">
        <f>22000000/1000000</f>
        <v>22</v>
      </c>
      <c r="C17" s="24">
        <f>B17</f>
        <v>22</v>
      </c>
      <c r="D17" s="25">
        <v>13.2</v>
      </c>
      <c r="E17" s="25" t="s">
        <v>27</v>
      </c>
      <c r="F17" s="25" t="s">
        <v>27</v>
      </c>
      <c r="G17" s="25" t="s">
        <v>33</v>
      </c>
      <c r="H17" s="25"/>
      <c r="I17" s="25"/>
      <c r="J17" s="26">
        <f>16.28+0.22</f>
        <v>16.5</v>
      </c>
      <c r="K17" s="26"/>
      <c r="L17" s="25" t="s">
        <v>55</v>
      </c>
    </row>
    <row r="18" spans="1:12" ht="29" x14ac:dyDescent="0.35">
      <c r="A18" s="1" t="s">
        <v>56</v>
      </c>
      <c r="B18" s="24">
        <f>21000000/1000000</f>
        <v>21</v>
      </c>
      <c r="C18" s="24">
        <f t="shared" ref="C18:C24" si="1">B18</f>
        <v>21</v>
      </c>
      <c r="D18" s="25">
        <v>6</v>
      </c>
      <c r="E18" s="25" t="s">
        <v>57</v>
      </c>
      <c r="F18" s="25" t="s">
        <v>57</v>
      </c>
      <c r="G18" s="25" t="s">
        <v>57</v>
      </c>
      <c r="H18" s="25"/>
      <c r="I18" s="25"/>
      <c r="J18" s="26"/>
      <c r="K18" s="26"/>
      <c r="L18" s="25" t="s">
        <v>29</v>
      </c>
    </row>
    <row r="19" spans="1:12" ht="29" x14ac:dyDescent="0.35">
      <c r="A19" s="1" t="s">
        <v>58</v>
      </c>
      <c r="B19" s="24">
        <f>19500000/1000000</f>
        <v>19.5</v>
      </c>
      <c r="C19" s="24">
        <f t="shared" si="1"/>
        <v>19.5</v>
      </c>
      <c r="D19" s="25">
        <v>13.5</v>
      </c>
      <c r="E19" s="25" t="s">
        <v>27</v>
      </c>
      <c r="F19" s="25" t="s">
        <v>27</v>
      </c>
      <c r="G19" s="25" t="s">
        <v>57</v>
      </c>
      <c r="H19" s="25"/>
      <c r="I19" s="25"/>
      <c r="J19" s="26">
        <v>15</v>
      </c>
      <c r="K19" s="26">
        <v>4.5</v>
      </c>
      <c r="L19" s="25" t="s">
        <v>29</v>
      </c>
    </row>
    <row r="20" spans="1:12" ht="43.5" x14ac:dyDescent="0.35">
      <c r="A20" s="1" t="s">
        <v>59</v>
      </c>
      <c r="B20" s="24">
        <f>3679000/1000000</f>
        <v>3.6789999999999998</v>
      </c>
      <c r="C20" s="24">
        <f t="shared" si="1"/>
        <v>3.6789999999999998</v>
      </c>
      <c r="D20" s="25">
        <v>0.1</v>
      </c>
      <c r="E20" s="25" t="s">
        <v>27</v>
      </c>
      <c r="F20" s="25" t="s">
        <v>27</v>
      </c>
      <c r="G20" s="25" t="s">
        <v>28</v>
      </c>
      <c r="H20" s="25"/>
      <c r="I20" s="25">
        <v>5.4</v>
      </c>
      <c r="J20" s="26"/>
      <c r="K20" s="26"/>
      <c r="L20" s="25" t="s">
        <v>49</v>
      </c>
    </row>
    <row r="21" spans="1:12" ht="43.9" customHeight="1" x14ac:dyDescent="0.35">
      <c r="A21" s="1" t="s">
        <v>60</v>
      </c>
      <c r="B21" s="24">
        <v>0.15</v>
      </c>
      <c r="C21" s="24">
        <f t="shared" si="1"/>
        <v>0.15</v>
      </c>
      <c r="D21" s="25">
        <v>1.8</v>
      </c>
      <c r="E21" s="25" t="s">
        <v>61</v>
      </c>
      <c r="F21" s="25" t="s">
        <v>62</v>
      </c>
      <c r="G21" s="25" t="s">
        <v>33</v>
      </c>
      <c r="H21" s="25"/>
      <c r="I21" s="25"/>
      <c r="J21" s="26">
        <v>0.15</v>
      </c>
      <c r="K21" s="26"/>
      <c r="L21" s="25" t="s">
        <v>29</v>
      </c>
    </row>
    <row r="22" spans="1:12" ht="29" x14ac:dyDescent="0.35">
      <c r="A22" s="1" t="s">
        <v>63</v>
      </c>
      <c r="B22" s="24">
        <f>14500000/1000000</f>
        <v>14.5</v>
      </c>
      <c r="C22" s="24">
        <f t="shared" si="1"/>
        <v>14.5</v>
      </c>
      <c r="D22" s="25">
        <v>2.5</v>
      </c>
      <c r="E22" s="25" t="s">
        <v>57</v>
      </c>
      <c r="F22" s="25" t="s">
        <v>57</v>
      </c>
      <c r="G22" s="25" t="s">
        <v>57</v>
      </c>
      <c r="H22" s="25"/>
      <c r="I22" s="25"/>
      <c r="J22" s="26"/>
      <c r="K22" s="26">
        <v>14.5</v>
      </c>
      <c r="L22" s="25" t="s">
        <v>29</v>
      </c>
    </row>
    <row r="23" spans="1:12" ht="39.65" customHeight="1" x14ac:dyDescent="0.35">
      <c r="A23" s="1" t="s">
        <v>64</v>
      </c>
      <c r="B23" s="24">
        <f>14383683/1000000</f>
        <v>14.383683</v>
      </c>
      <c r="C23" s="24">
        <f t="shared" si="1"/>
        <v>14.383683</v>
      </c>
      <c r="D23" s="25">
        <v>10</v>
      </c>
      <c r="E23" s="25" t="s">
        <v>65</v>
      </c>
      <c r="F23" s="25" t="s">
        <v>38</v>
      </c>
      <c r="G23" s="25" t="s">
        <v>33</v>
      </c>
      <c r="H23" s="25"/>
      <c r="I23" s="25">
        <v>4.8</v>
      </c>
      <c r="J23" s="26"/>
      <c r="K23" s="26">
        <v>10.82</v>
      </c>
      <c r="L23" s="25" t="s">
        <v>49</v>
      </c>
    </row>
    <row r="24" spans="1:12" ht="29" x14ac:dyDescent="0.35">
      <c r="A24" s="1" t="s">
        <v>66</v>
      </c>
      <c r="B24" s="24">
        <f>2155273.19/1000000</f>
        <v>2.1552731899999999</v>
      </c>
      <c r="C24" s="24">
        <f t="shared" si="1"/>
        <v>2.1552731899999999</v>
      </c>
      <c r="D24" s="25">
        <v>2</v>
      </c>
      <c r="E24" s="25" t="s">
        <v>27</v>
      </c>
      <c r="F24" s="25" t="s">
        <v>27</v>
      </c>
      <c r="G24" s="25" t="s">
        <v>33</v>
      </c>
      <c r="H24" s="25"/>
      <c r="I24" s="25">
        <v>2.1</v>
      </c>
      <c r="J24" s="26"/>
      <c r="K24" s="26"/>
      <c r="L24" s="25" t="s">
        <v>49</v>
      </c>
    </row>
    <row r="25" spans="1:12" ht="29" x14ac:dyDescent="0.35">
      <c r="A25" s="1" t="s">
        <v>67</v>
      </c>
      <c r="B25" s="24">
        <f>1146868/1000000</f>
        <v>1.146868</v>
      </c>
      <c r="C25" s="24">
        <f>B25</f>
        <v>1.146868</v>
      </c>
      <c r="D25" s="25">
        <v>0.02</v>
      </c>
      <c r="E25" s="25" t="s">
        <v>27</v>
      </c>
      <c r="F25" s="25" t="s">
        <v>27</v>
      </c>
      <c r="G25" s="25" t="s">
        <v>28</v>
      </c>
      <c r="H25" s="25"/>
      <c r="I25" s="25">
        <v>3.2</v>
      </c>
      <c r="J25" s="26"/>
      <c r="K25" s="26"/>
      <c r="L25" s="25" t="s">
        <v>49</v>
      </c>
    </row>
    <row r="26" spans="1:12" ht="29" x14ac:dyDescent="0.35">
      <c r="A26" s="1" t="s">
        <v>68</v>
      </c>
      <c r="B26" s="24">
        <f>2682294.78/1000000</f>
        <v>2.6822947799999999</v>
      </c>
      <c r="C26" s="24">
        <f>B26</f>
        <v>2.6822947799999999</v>
      </c>
      <c r="D26" s="25">
        <v>0.15</v>
      </c>
      <c r="E26" s="25" t="s">
        <v>69</v>
      </c>
      <c r="F26" s="25" t="s">
        <v>27</v>
      </c>
      <c r="G26" s="25" t="s">
        <v>28</v>
      </c>
      <c r="H26" s="25">
        <v>2.6</v>
      </c>
      <c r="I26" s="25"/>
      <c r="J26" s="26">
        <v>3.4000000000000002E-2</v>
      </c>
      <c r="K26" s="26"/>
      <c r="L26" s="25" t="s">
        <v>34</v>
      </c>
    </row>
    <row r="27" spans="1:12" ht="29" x14ac:dyDescent="0.35">
      <c r="A27" s="1" t="s">
        <v>70</v>
      </c>
      <c r="B27" s="24">
        <f>20000000/1000000</f>
        <v>20</v>
      </c>
      <c r="C27" s="24">
        <f>B27</f>
        <v>20</v>
      </c>
      <c r="D27" s="25">
        <v>5.7</v>
      </c>
      <c r="E27" s="25" t="s">
        <v>71</v>
      </c>
      <c r="F27" s="25" t="s">
        <v>38</v>
      </c>
      <c r="G27" s="25" t="s">
        <v>28</v>
      </c>
      <c r="H27" s="25"/>
      <c r="I27" s="25"/>
      <c r="J27" s="26"/>
      <c r="K27" s="26"/>
      <c r="L27" s="25" t="s">
        <v>72</v>
      </c>
    </row>
    <row r="28" spans="1:12" ht="29" x14ac:dyDescent="0.35">
      <c r="A28" s="1" t="s">
        <v>73</v>
      </c>
      <c r="B28" s="24">
        <f>2000000*5/1000000</f>
        <v>10</v>
      </c>
      <c r="C28" s="24">
        <f>B28</f>
        <v>10</v>
      </c>
      <c r="D28" s="25" t="s">
        <v>27</v>
      </c>
      <c r="E28" s="25" t="s">
        <v>27</v>
      </c>
      <c r="F28" s="25" t="s">
        <v>27</v>
      </c>
      <c r="G28" s="25" t="s">
        <v>27</v>
      </c>
      <c r="H28" s="25"/>
      <c r="I28" s="25" t="s">
        <v>74</v>
      </c>
      <c r="J28" s="25" t="s">
        <v>75</v>
      </c>
      <c r="K28" s="25" t="s">
        <v>76</v>
      </c>
      <c r="L28" s="25" t="s">
        <v>29</v>
      </c>
    </row>
    <row r="30" spans="1:12" ht="14.65" customHeight="1" x14ac:dyDescent="0.35">
      <c r="A30" s="5" t="s">
        <v>77</v>
      </c>
      <c r="B30" s="2"/>
      <c r="C30" s="2"/>
      <c r="D30" s="3"/>
      <c r="E30" s="3"/>
      <c r="F30" s="3"/>
      <c r="G30" s="3"/>
      <c r="H30" s="3"/>
      <c r="I30" s="3"/>
      <c r="J30" s="6"/>
      <c r="K30" s="6"/>
      <c r="L30" s="3"/>
    </row>
    <row r="31" spans="1:12" ht="29" x14ac:dyDescent="0.35">
      <c r="A31" s="1" t="s">
        <v>78</v>
      </c>
      <c r="B31" s="24">
        <f>447318/1000000</f>
        <v>0.44731799999999999</v>
      </c>
      <c r="C31" s="24">
        <f>22365878/1000000</f>
        <v>22.365877999999999</v>
      </c>
      <c r="D31" s="25">
        <v>0.3</v>
      </c>
      <c r="E31" s="25" t="s">
        <v>79</v>
      </c>
      <c r="F31" s="25" t="s">
        <v>80</v>
      </c>
      <c r="G31" s="25" t="s">
        <v>44</v>
      </c>
      <c r="H31" s="25"/>
      <c r="I31" s="25" t="s">
        <v>81</v>
      </c>
      <c r="J31" s="26"/>
      <c r="K31" s="26"/>
      <c r="L31" s="25" t="s">
        <v>29</v>
      </c>
    </row>
    <row r="32" spans="1:12" ht="29" x14ac:dyDescent="0.35">
      <c r="A32" s="1" t="s">
        <v>82</v>
      </c>
      <c r="B32" s="24">
        <f>C32*5%</f>
        <v>1.92281305</v>
      </c>
      <c r="C32" s="24">
        <f>38456261/1000000</f>
        <v>38.456260999999998</v>
      </c>
      <c r="D32" s="25">
        <v>0.6</v>
      </c>
      <c r="E32" s="25" t="s">
        <v>27</v>
      </c>
      <c r="F32" s="25" t="s">
        <v>27</v>
      </c>
      <c r="G32" s="25" t="s">
        <v>44</v>
      </c>
      <c r="H32" s="25"/>
      <c r="I32" s="25"/>
      <c r="J32" s="26"/>
      <c r="K32" s="26"/>
      <c r="L32" s="25" t="s">
        <v>34</v>
      </c>
    </row>
    <row r="33" spans="1:12" ht="29" x14ac:dyDescent="0.35">
      <c r="A33" s="1" t="s">
        <v>83</v>
      </c>
      <c r="B33" s="24">
        <f>3000000/1000000</f>
        <v>3</v>
      </c>
      <c r="C33" s="24">
        <f>13994000/1000000</f>
        <v>13.994</v>
      </c>
      <c r="D33" s="25">
        <v>0.3</v>
      </c>
      <c r="E33" s="25" t="s">
        <v>84</v>
      </c>
      <c r="F33" s="25" t="s">
        <v>85</v>
      </c>
      <c r="G33" s="25" t="s">
        <v>44</v>
      </c>
      <c r="H33" s="25"/>
      <c r="I33" s="25"/>
      <c r="J33" s="26"/>
      <c r="K33" s="26"/>
      <c r="L33" s="25" t="s">
        <v>29</v>
      </c>
    </row>
    <row r="35" spans="1:12" ht="14.65" customHeight="1" x14ac:dyDescent="0.35">
      <c r="A35" s="5" t="s">
        <v>86</v>
      </c>
      <c r="B35" s="2"/>
      <c r="C35" s="2"/>
      <c r="D35" s="3"/>
      <c r="E35" s="3"/>
      <c r="F35" s="3"/>
      <c r="G35" s="3"/>
      <c r="H35" s="3"/>
      <c r="I35" s="3"/>
      <c r="J35" s="6"/>
      <c r="K35" s="6"/>
      <c r="L35" s="3"/>
    </row>
    <row r="36" spans="1:12" x14ac:dyDescent="0.35">
      <c r="A36" s="1" t="s">
        <v>87</v>
      </c>
      <c r="B36" s="24">
        <v>1.5</v>
      </c>
      <c r="C36" s="24"/>
      <c r="D36" s="25">
        <v>15</v>
      </c>
      <c r="E36" s="25" t="s">
        <v>27</v>
      </c>
      <c r="F36" s="25" t="s">
        <v>27</v>
      </c>
      <c r="G36" s="25" t="s">
        <v>33</v>
      </c>
      <c r="H36" s="25"/>
      <c r="I36" s="25"/>
      <c r="J36" s="26"/>
      <c r="K36" s="26"/>
      <c r="L36" s="25" t="s">
        <v>34</v>
      </c>
    </row>
    <row r="37" spans="1:12" ht="29" x14ac:dyDescent="0.35">
      <c r="A37" s="1" t="s">
        <v>88</v>
      </c>
      <c r="B37" s="24">
        <v>19.149999999999999</v>
      </c>
      <c r="C37" s="24"/>
      <c r="D37" s="25">
        <v>8.9</v>
      </c>
      <c r="E37" s="25" t="s">
        <v>46</v>
      </c>
      <c r="F37" s="25" t="s">
        <v>38</v>
      </c>
      <c r="G37" s="25" t="s">
        <v>28</v>
      </c>
      <c r="H37" s="25"/>
      <c r="I37" s="25"/>
      <c r="J37" s="26"/>
      <c r="K37" s="26"/>
      <c r="L37" s="25" t="s">
        <v>29</v>
      </c>
    </row>
    <row r="38" spans="1:12" x14ac:dyDescent="0.35">
      <c r="A38" s="1" t="s">
        <v>89</v>
      </c>
      <c r="B38" s="24">
        <v>52.37</v>
      </c>
      <c r="C38" s="24"/>
      <c r="D38" s="25">
        <v>15</v>
      </c>
      <c r="E38" s="25" t="s">
        <v>27</v>
      </c>
      <c r="F38" s="25" t="s">
        <v>27</v>
      </c>
      <c r="G38" s="25" t="s">
        <v>28</v>
      </c>
      <c r="H38" s="25"/>
      <c r="I38" s="25"/>
      <c r="J38" s="26"/>
      <c r="K38" s="26"/>
      <c r="L38" s="25" t="s">
        <v>29</v>
      </c>
    </row>
    <row r="40" spans="1:12" x14ac:dyDescent="0.35">
      <c r="A40" s="5" t="s">
        <v>90</v>
      </c>
      <c r="B40" s="13">
        <f>SUM(B3:B39)</f>
        <v>389.75521171700001</v>
      </c>
      <c r="C40" s="13">
        <f>SUM(C3:C39)</f>
        <v>397.01017380999997</v>
      </c>
      <c r="D40" s="6">
        <f>SUM(D3:D39)</f>
        <v>144.70999999999998</v>
      </c>
      <c r="E40" s="3"/>
      <c r="F40" s="3"/>
      <c r="G40" s="3"/>
      <c r="H40" s="3"/>
      <c r="I40" s="3"/>
      <c r="J40" s="6"/>
      <c r="K40" s="6"/>
      <c r="L40" s="3"/>
    </row>
    <row r="41" spans="1:12" x14ac:dyDescent="0.35">
      <c r="D41" s="15"/>
    </row>
    <row r="42" spans="1:12" x14ac:dyDescent="0.35">
      <c r="A42" s="17"/>
      <c r="B42" s="18" t="s">
        <v>91</v>
      </c>
    </row>
    <row r="43" spans="1:12" x14ac:dyDescent="0.35">
      <c r="A43" s="7" t="s">
        <v>92</v>
      </c>
      <c r="B43" s="18" t="s">
        <v>93</v>
      </c>
    </row>
  </sheetData>
  <pageMargins left="0.70866141732283472" right="0.70866141732283472" top="0.74803149606299213" bottom="0.74803149606299213" header="0.31496062992125984" footer="0.31496062992125984"/>
  <pageSetup paperSize="8" scale="59" orientation="landscape" r:id="rId1"/>
  <headerFooter>
    <oddHeader>&amp;A</oddHeader>
    <oddFooter>Pagina &amp;P van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ype_x0020_document xmlns="d84a67f7-7f92-4c02-8d2f-3a7d2af7cd67">definitief antwoord</Type_x0020_document>
    <PV_x0020_Toegewezen_x0020_aan xmlns="9b51e29f-d062-461f-9360-e22c498a7cb2" xsi:nil="true"/>
    <_EndDate xmlns="http://schemas.microsoft.com/sharepoint/v3/fields" xsi:nil="true"/>
    <Status_x0020_document xmlns="d84a67f7-7f92-4c02-8d2f-3a7d2af7cd67">voltooid</Status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0580FA5ED8A7428EB23A40909A29DA" ma:contentTypeVersion="13" ma:contentTypeDescription="Een nieuw document maken." ma:contentTypeScope="" ma:versionID="f7e68a8483207178c84bb93072151e00">
  <xsd:schema xmlns:xsd="http://www.w3.org/2001/XMLSchema" xmlns:xs="http://www.w3.org/2001/XMLSchema" xmlns:p="http://schemas.microsoft.com/office/2006/metadata/properties" xmlns:ns2="3f3acbdb-6917-40b3-96a9-286001f6d489" xmlns:ns3="9b51e29f-d062-461f-9360-e22c498a7cb2" xmlns:ns4="d84a67f7-7f92-4c02-8d2f-3a7d2af7cd67" xmlns:ns5="http://schemas.microsoft.com/sharepoint/v3/fields" targetNamespace="http://schemas.microsoft.com/office/2006/metadata/properties" ma:root="true" ma:fieldsID="88842de2b4b337ff36fa1410e6ecb862" ns2:_="" ns3:_="" ns4:_="" ns5:_="">
    <xsd:import namespace="3f3acbdb-6917-40b3-96a9-286001f6d489"/>
    <xsd:import namespace="9b51e29f-d062-461f-9360-e22c498a7cb2"/>
    <xsd:import namespace="d84a67f7-7f92-4c02-8d2f-3a7d2af7cd67"/>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PV_x0020_Toegewezen_x0020_aan" minOccurs="0"/>
                <xsd:element ref="ns4:Status_x0020_document" minOccurs="0"/>
                <xsd:element ref="ns4:Type_x0020_document" minOccurs="0"/>
                <xsd:element ref="ns5: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acbdb-6917-40b3-96a9-286001f6d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51e29f-d062-461f-9360-e22c498a7cb2" elementFormDefault="qualified">
    <xsd:import namespace="http://schemas.microsoft.com/office/2006/documentManagement/types"/>
    <xsd:import namespace="http://schemas.microsoft.com/office/infopath/2007/PartnerControls"/>
    <xsd:element name="PV_x0020_Toegewezen_x0020_aan" ma:index="15" nillable="true" ma:displayName="Toegewezen aan" ma:list="{bfcecfd5-7436-4404-a75a-fe7b2ebd2e77}" ma:internalName="PV_x0020_Toegewezen_x0020_aan" ma:showField="Title" ma:web="9b51e29f-d062-461f-9360-e22c498a7cb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84a67f7-7f92-4c02-8d2f-3a7d2af7cd67" elementFormDefault="qualified">
    <xsd:import namespace="http://schemas.microsoft.com/office/2006/documentManagement/types"/>
    <xsd:import namespace="http://schemas.microsoft.com/office/infopath/2007/PartnerControls"/>
    <xsd:element name="Status_x0020_document" ma:index="16" nillable="true" ma:displayName="Status document" ma:default="draft" ma:format="Dropdown" ma:internalName="Status_x0020_document">
      <xsd:simpleType>
        <xsd:restriction base="dms:Choice">
          <xsd:enumeration value="draft"/>
          <xsd:enumeration value="geen input"/>
          <xsd:enumeration value="niet bevoegd"/>
          <xsd:enumeration value="voltooid"/>
        </xsd:restriction>
      </xsd:simpleType>
    </xsd:element>
    <xsd:element name="Type_x0020_document" ma:index="17" nillable="true" ma:displayName="Type document" ma:format="Dropdown" ma:internalName="Type_x0020_document">
      <xsd:simpleType>
        <xsd:restriction base="dms:Choice">
          <xsd:enumeration value="definitief antwoord"/>
          <xsd:enumeration value="gecoordineerd antwoord"/>
          <xsd:enumeration value="elementen van antwoord"/>
          <xsd:enumeration value="bijlage"/>
          <xsd:enumeration value="extra informati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8" nillable="true" ma:displayName="Einddatum" ma:format="DateTime" ma:internalName="Eind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B36C4A-B65B-4FF1-B71C-197DCE8F7C4C}">
  <ds:schemaRefs>
    <ds:schemaRef ds:uri="http://schemas.microsoft.com/sharepoint/v3/contenttype/forms"/>
  </ds:schemaRefs>
</ds:datastoreItem>
</file>

<file path=customXml/itemProps2.xml><?xml version="1.0" encoding="utf-8"?>
<ds:datastoreItem xmlns:ds="http://schemas.openxmlformats.org/officeDocument/2006/customXml" ds:itemID="{2903DC0E-B149-4AA1-9F56-860815D1208D}">
  <ds:schemaRefs>
    <ds:schemaRef ds:uri="http://schemas.microsoft.com/office/2006/metadata/properties"/>
    <ds:schemaRef ds:uri="http://schemas.microsoft.com/office/infopath/2007/PartnerControls"/>
    <ds:schemaRef ds:uri="d84a67f7-7f92-4c02-8d2f-3a7d2af7cd67"/>
    <ds:schemaRef ds:uri="9b51e29f-d062-461f-9360-e22c498a7cb2"/>
    <ds:schemaRef ds:uri="http://schemas.microsoft.com/sharepoint/v3/fields"/>
  </ds:schemaRefs>
</ds:datastoreItem>
</file>

<file path=customXml/itemProps3.xml><?xml version="1.0" encoding="utf-8"?>
<ds:datastoreItem xmlns:ds="http://schemas.openxmlformats.org/officeDocument/2006/customXml" ds:itemID="{4E9DD11B-08D2-4CB2-A3AC-978DD07F7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acbdb-6917-40b3-96a9-286001f6d489"/>
    <ds:schemaRef ds:uri="9b51e29f-d062-461f-9360-e22c498a7cb2"/>
    <ds:schemaRef ds:uri="d84a67f7-7f92-4c02-8d2f-3a7d2af7cd6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Planning DVW</vt:lpstr>
      <vt:lpstr>Planning DWV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Pelckmans, Jan</dc:creator>
  <cp:keywords/>
  <dc:description/>
  <cp:lastModifiedBy>Van Tilborg Michaël</cp:lastModifiedBy>
  <cp:revision/>
  <cp:lastPrinted>2022-02-08T10:08:43Z</cp:lastPrinted>
  <dcterms:created xsi:type="dcterms:W3CDTF">2022-01-24T15:14:23Z</dcterms:created>
  <dcterms:modified xsi:type="dcterms:W3CDTF">2022-02-08T10:08:45Z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0x0101005F0580FA5ED8A7428EB23A40909A29DA</vt:lpwstr>
  </property>
  <property fmtid="{D5CDD505-2E9C-101B-9397-08002B2CF9AE}" pid="3" name="Parlementair jaar">
    <vt:lpwstr/>
  </property>
  <property fmtid="{D5CDD505-2E9C-101B-9397-08002B2CF9AE}" pid="4" name="PV Elementen van antwoord door">
    <vt:lpwstr/>
  </property>
  <property fmtid="{D5CDD505-2E9C-101B-9397-08002B2CF9AE}" pid="5" name="Dossierbehandelaar">
    <vt:lpwstr/>
  </property>
  <property fmtid="{D5CDD505-2E9C-101B-9397-08002B2CF9AE}" pid="6" name="Order">
    <vt:r8>3445100</vt:r8>
  </property>
  <property fmtid="{D5CDD505-2E9C-101B-9397-08002B2CF9AE}" pid="7" name="MOWNrSV">
    <vt:lpwstr/>
  </property>
  <property fmtid="{D5CDD505-2E9C-101B-9397-08002B2CF9AE}" pid="8" name="MOWNrVOU">
    <vt:lpwstr/>
  </property>
  <property fmtid="{D5CDD505-2E9C-101B-9397-08002B2CF9AE}" pid="9" name="xd_Signature">
    <vt:bool>false</vt:bool>
  </property>
  <property fmtid="{D5CDD505-2E9C-101B-9397-08002B2CF9AE}" pid="10" name="xd_ProgID">
    <vt:lpwstr/>
  </property>
  <property fmtid="{D5CDD505-2E9C-101B-9397-08002B2CF9AE}" pid="11" name="DocumentSetDescription">
    <vt:lpwstr/>
  </property>
  <property fmtid="{D5CDD505-2E9C-101B-9397-08002B2CF9AE}" pid="12" name="PV Gecoordineerd door">
    <vt:lpwstr/>
  </property>
  <property fmtid="{D5CDD505-2E9C-101B-9397-08002B2CF9AE}" pid="13" name="Verstuurd">
    <vt:bool>false</vt:bool>
  </property>
  <property fmtid="{D5CDD505-2E9C-101B-9397-08002B2CF9AE}" pid="14" name="ComplianceAssetId">
    <vt:lpwstr/>
  </property>
  <property fmtid="{D5CDD505-2E9C-101B-9397-08002B2CF9AE}" pid="15" name="TemplateUrl">
    <vt:lpwstr/>
  </property>
  <property fmtid="{D5CDD505-2E9C-101B-9397-08002B2CF9AE}" pid="16" name="Vraag">
    <vt:lpwstr/>
  </property>
  <property fmtid="{D5CDD505-2E9C-101B-9397-08002B2CF9AE}" pid="17" name="PV Vraagsteller">
    <vt:lpwstr/>
  </property>
  <property fmtid="{D5CDD505-2E9C-101B-9397-08002B2CF9AE}" pid="18" name="Commentaar">
    <vt:lpwstr/>
  </property>
  <property fmtid="{D5CDD505-2E9C-101B-9397-08002B2CF9AE}" pid="19" name="Publiceren">
    <vt:lpwstr/>
  </property>
  <property fmtid="{D5CDD505-2E9C-101B-9397-08002B2CF9AE}" pid="20" name="_ExtendedDescription">
    <vt:lpwstr/>
  </property>
  <property fmtid="{D5CDD505-2E9C-101B-9397-08002B2CF9AE}" pid="21" name="TriggerFlowInfo">
    <vt:lpwstr/>
  </property>
</Properties>
</file>