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Deadline 12 januari 2021\"/>
    </mc:Choice>
  </mc:AlternateContent>
  <xr:revisionPtr revIDLastSave="3" documentId="13_ncr:1_{117C68B5-A0C6-4FE6-B4D0-1674A58A004A}" xr6:coauthVersionLast="45" xr6:coauthVersionMax="45" xr10:uidLastSave="{E3A0F9A0-FE5A-4F8C-AAC8-353030EF0590}"/>
  <bookViews>
    <workbookView xWindow="-108" yWindow="-108" windowWidth="23256" windowHeight="12576" activeTab="2" xr2:uid="{DE51CD23-D233-478B-9184-D8CF2E236D0D}"/>
  </bookViews>
  <sheets>
    <sheet name="vraag 1" sheetId="1" r:id="rId1"/>
    <sheet name="vraag 2" sheetId="2" r:id="rId2"/>
    <sheet name="vraag 3 en 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3" l="1"/>
  <c r="L21" i="3"/>
  <c r="I21" i="3"/>
  <c r="H21" i="3"/>
  <c r="G21" i="3"/>
  <c r="M16" i="3"/>
  <c r="L16" i="3"/>
  <c r="K16" i="3"/>
  <c r="H16" i="3"/>
  <c r="K21" i="3"/>
  <c r="G16" i="3"/>
  <c r="M11" i="3"/>
  <c r="L11" i="3"/>
  <c r="K11" i="3"/>
  <c r="J11" i="3"/>
  <c r="I11" i="3"/>
  <c r="M107" i="3"/>
  <c r="M150" i="3" s="1"/>
  <c r="L107" i="3"/>
  <c r="K107" i="3"/>
  <c r="J107" i="3"/>
  <c r="J151" i="3" s="1"/>
  <c r="I107" i="3"/>
  <c r="I151" i="3" s="1"/>
  <c r="H107" i="3"/>
  <c r="H151" i="3" s="1"/>
  <c r="G107" i="3"/>
  <c r="G150" i="3" s="1"/>
  <c r="M56" i="3"/>
  <c r="L56" i="3"/>
  <c r="K56" i="3"/>
  <c r="J56" i="3"/>
  <c r="I56" i="3"/>
  <c r="I60" i="3" s="1"/>
  <c r="H56" i="3"/>
  <c r="H60" i="3" s="1"/>
  <c r="G56" i="3"/>
  <c r="G60" i="3" s="1"/>
  <c r="M46" i="3"/>
  <c r="M50" i="3" s="1"/>
  <c r="H101" i="3"/>
  <c r="H143" i="3" s="1"/>
  <c r="G46" i="3"/>
  <c r="M101" i="3"/>
  <c r="L101" i="3"/>
  <c r="L145" i="3" s="1"/>
  <c r="K101" i="3"/>
  <c r="K145" i="3" s="1"/>
  <c r="J101" i="3"/>
  <c r="J145" i="3" s="1"/>
  <c r="I101" i="3"/>
  <c r="G101" i="3"/>
  <c r="G144" i="3" s="1"/>
  <c r="L46" i="3"/>
  <c r="K46" i="3"/>
  <c r="K50" i="3" s="1"/>
  <c r="J46" i="3"/>
  <c r="J50" i="3" s="1"/>
  <c r="I46" i="3"/>
  <c r="I50" i="3" s="1"/>
  <c r="H46" i="3"/>
  <c r="J95" i="3"/>
  <c r="J139" i="3" s="1"/>
  <c r="H95" i="3"/>
  <c r="H138" i="3" s="1"/>
  <c r="I36" i="3"/>
  <c r="G36" i="3"/>
  <c r="M95" i="3"/>
  <c r="L36" i="3"/>
  <c r="L95" i="3"/>
  <c r="L139" i="3" s="1"/>
  <c r="K95" i="3"/>
  <c r="I95" i="3"/>
  <c r="I139" i="3" s="1"/>
  <c r="G95" i="3"/>
  <c r="M36" i="3"/>
  <c r="K36" i="3"/>
  <c r="J36" i="3"/>
  <c r="H36" i="3"/>
  <c r="L90" i="3"/>
  <c r="L132" i="3" s="1"/>
  <c r="M31" i="3"/>
  <c r="K31" i="3"/>
  <c r="I90" i="3"/>
  <c r="H31" i="3"/>
  <c r="M90" i="3"/>
  <c r="M134" i="3" s="1"/>
  <c r="K90" i="3"/>
  <c r="K133" i="3" s="1"/>
  <c r="J90" i="3"/>
  <c r="H90" i="3"/>
  <c r="H134" i="3" s="1"/>
  <c r="G90" i="3"/>
  <c r="L31" i="3"/>
  <c r="J31" i="3"/>
  <c r="I31" i="3"/>
  <c r="G31" i="3"/>
  <c r="I84" i="3"/>
  <c r="I128" i="3" s="1"/>
  <c r="H84" i="3"/>
  <c r="H128" i="3" s="1"/>
  <c r="K84" i="3"/>
  <c r="J21" i="3"/>
  <c r="M84" i="3"/>
  <c r="M128" i="3" s="1"/>
  <c r="L84" i="3"/>
  <c r="J84" i="3"/>
  <c r="J127" i="3" s="1"/>
  <c r="G84" i="3"/>
  <c r="G128" i="3" s="1"/>
  <c r="L79" i="3"/>
  <c r="L123" i="3" s="1"/>
  <c r="J79" i="3"/>
  <c r="J123" i="3" s="1"/>
  <c r="I16" i="3"/>
  <c r="G79" i="3"/>
  <c r="G122" i="3" s="1"/>
  <c r="M79" i="3"/>
  <c r="K79" i="3"/>
  <c r="K123" i="3" s="1"/>
  <c r="I79" i="3"/>
  <c r="H79" i="3"/>
  <c r="J16" i="3"/>
  <c r="I74" i="3"/>
  <c r="I116" i="3" s="1"/>
  <c r="H74" i="3"/>
  <c r="H117" i="3" s="1"/>
  <c r="G11" i="3"/>
  <c r="M74" i="3"/>
  <c r="L74" i="3"/>
  <c r="J74" i="3"/>
  <c r="J118" i="3" s="1"/>
  <c r="G74" i="3"/>
  <c r="H11" i="3"/>
  <c r="F30" i="2"/>
  <c r="E30" i="2"/>
  <c r="D30" i="2"/>
  <c r="C30" i="2"/>
  <c r="B30" i="2"/>
  <c r="G118" i="3" l="1"/>
  <c r="G116" i="3"/>
  <c r="I118" i="3"/>
  <c r="I117" i="3"/>
  <c r="H133" i="3"/>
  <c r="J121" i="3"/>
  <c r="H137" i="3"/>
  <c r="I119" i="3"/>
  <c r="J137" i="3"/>
  <c r="L40" i="3"/>
  <c r="H126" i="3"/>
  <c r="I127" i="3"/>
  <c r="J138" i="3"/>
  <c r="H127" i="3"/>
  <c r="L133" i="3"/>
  <c r="H139" i="3"/>
  <c r="H140" i="3" s="1"/>
  <c r="L122" i="3"/>
  <c r="J144" i="3"/>
  <c r="H116" i="3"/>
  <c r="J122" i="3"/>
  <c r="K40" i="3"/>
  <c r="L144" i="3"/>
  <c r="M40" i="3"/>
  <c r="L121" i="3"/>
  <c r="L134" i="3"/>
  <c r="G151" i="3"/>
  <c r="H118" i="3"/>
  <c r="H150" i="3"/>
  <c r="J150" i="3"/>
  <c r="K134" i="3"/>
  <c r="J128" i="3"/>
  <c r="I126" i="3"/>
  <c r="M133" i="3"/>
  <c r="K122" i="3"/>
  <c r="M25" i="3"/>
  <c r="I25" i="3"/>
  <c r="G25" i="3"/>
  <c r="K25" i="3"/>
  <c r="M117" i="3"/>
  <c r="G138" i="3"/>
  <c r="L50" i="3"/>
  <c r="G121" i="3"/>
  <c r="L127" i="3"/>
  <c r="L128" i="3"/>
  <c r="G40" i="3"/>
  <c r="I145" i="3"/>
  <c r="I144" i="3"/>
  <c r="M145" i="3"/>
  <c r="K151" i="3"/>
  <c r="J117" i="3"/>
  <c r="L25" i="3"/>
  <c r="M127" i="3"/>
  <c r="K139" i="3"/>
  <c r="K137" i="3"/>
  <c r="K138" i="3"/>
  <c r="M60" i="3"/>
  <c r="H122" i="3"/>
  <c r="H123" i="3"/>
  <c r="I123" i="3"/>
  <c r="J25" i="3"/>
  <c r="L138" i="3"/>
  <c r="M137" i="3"/>
  <c r="M138" i="3"/>
  <c r="I40" i="3"/>
  <c r="K143" i="3"/>
  <c r="K144" i="3"/>
  <c r="M144" i="3"/>
  <c r="G145" i="3"/>
  <c r="G50" i="3"/>
  <c r="I149" i="3"/>
  <c r="I150" i="3"/>
  <c r="K150" i="3"/>
  <c r="M151" i="3"/>
  <c r="H40" i="3"/>
  <c r="I138" i="3"/>
  <c r="K60" i="3"/>
  <c r="H25" i="3"/>
  <c r="J133" i="3"/>
  <c r="J134" i="3"/>
  <c r="L60" i="3"/>
  <c r="L117" i="3"/>
  <c r="L118" i="3"/>
  <c r="M118" i="3"/>
  <c r="I122" i="3"/>
  <c r="G127" i="3"/>
  <c r="J40" i="3"/>
  <c r="H145" i="3"/>
  <c r="H50" i="3"/>
  <c r="G139" i="3"/>
  <c r="I132" i="3"/>
  <c r="I133" i="3"/>
  <c r="L150" i="3"/>
  <c r="L151" i="3"/>
  <c r="L149" i="3"/>
  <c r="G117" i="3"/>
  <c r="J60" i="3"/>
  <c r="G134" i="3"/>
  <c r="G132" i="3"/>
  <c r="G133" i="3"/>
  <c r="K126" i="3"/>
  <c r="K127" i="3"/>
  <c r="M123" i="3"/>
  <c r="M121" i="3"/>
  <c r="M122" i="3"/>
  <c r="K74" i="3"/>
  <c r="M116" i="3"/>
  <c r="I121" i="3"/>
  <c r="G123" i="3"/>
  <c r="M126" i="3"/>
  <c r="K128" i="3"/>
  <c r="K132" i="3"/>
  <c r="I134" i="3"/>
  <c r="G137" i="3"/>
  <c r="M139" i="3"/>
  <c r="M143" i="3"/>
  <c r="H144" i="3"/>
  <c r="K149" i="3"/>
  <c r="K121" i="3"/>
  <c r="G126" i="3"/>
  <c r="M132" i="3"/>
  <c r="M135" i="3" s="1"/>
  <c r="I137" i="3"/>
  <c r="G143" i="3"/>
  <c r="M149" i="3"/>
  <c r="I143" i="3"/>
  <c r="G149" i="3"/>
  <c r="J116" i="3"/>
  <c r="J126" i="3"/>
  <c r="H132" i="3"/>
  <c r="H135" i="3" s="1"/>
  <c r="L137" i="3"/>
  <c r="J143" i="3"/>
  <c r="H149" i="3"/>
  <c r="L116" i="3"/>
  <c r="H121" i="3"/>
  <c r="L126" i="3"/>
  <c r="J132" i="3"/>
  <c r="L143" i="3"/>
  <c r="J149" i="3"/>
  <c r="B24" i="1"/>
  <c r="C24" i="1"/>
  <c r="D24" i="1"/>
  <c r="E24" i="1"/>
  <c r="F24" i="1"/>
  <c r="B12" i="1"/>
  <c r="C12" i="1"/>
  <c r="D12" i="1"/>
  <c r="E12" i="1"/>
  <c r="F12" i="1"/>
  <c r="J140" i="3" l="1"/>
  <c r="G129" i="3"/>
  <c r="G152" i="3"/>
  <c r="J124" i="3"/>
  <c r="H129" i="3"/>
  <c r="J129" i="3"/>
  <c r="J135" i="3"/>
  <c r="H124" i="3"/>
  <c r="G119" i="3"/>
  <c r="L152" i="3"/>
  <c r="H152" i="3"/>
  <c r="L124" i="3"/>
  <c r="H146" i="3"/>
  <c r="K135" i="3"/>
  <c r="I129" i="3"/>
  <c r="M129" i="3"/>
  <c r="L135" i="3"/>
  <c r="J146" i="3"/>
  <c r="G146" i="3"/>
  <c r="H119" i="3"/>
  <c r="L146" i="3"/>
  <c r="L129" i="3"/>
  <c r="K124" i="3"/>
  <c r="M146" i="3"/>
  <c r="K140" i="3"/>
  <c r="I124" i="3"/>
  <c r="J152" i="3"/>
  <c r="I140" i="3"/>
  <c r="M119" i="3"/>
  <c r="K146" i="3"/>
  <c r="L119" i="3"/>
  <c r="G140" i="3"/>
  <c r="K116" i="3"/>
  <c r="K117" i="3"/>
  <c r="I135" i="3"/>
  <c r="L140" i="3"/>
  <c r="G135" i="3"/>
  <c r="J119" i="3"/>
  <c r="M124" i="3"/>
  <c r="K118" i="3"/>
  <c r="I146" i="3"/>
  <c r="K152" i="3"/>
  <c r="G124" i="3"/>
  <c r="M152" i="3"/>
  <c r="K129" i="3"/>
  <c r="I152" i="3"/>
  <c r="M140" i="3"/>
  <c r="K119" i="3" l="1"/>
</calcChain>
</file>

<file path=xl/sharedStrings.xml><?xml version="1.0" encoding="utf-8"?>
<sst xmlns="http://schemas.openxmlformats.org/spreadsheetml/2006/main" count="216" uniqueCount="44">
  <si>
    <t>2015</t>
  </si>
  <si>
    <t>2016</t>
  </si>
  <si>
    <t>2017</t>
  </si>
  <si>
    <t>2018</t>
  </si>
  <si>
    <t>2019</t>
  </si>
  <si>
    <t>Echtgeno(o)t(e)/samenwonende partner met vrijstelling gezinswoning</t>
  </si>
  <si>
    <t>Rechte lijn</t>
  </si>
  <si>
    <t>Broer/zus</t>
  </si>
  <si>
    <t>Andere personen</t>
  </si>
  <si>
    <t>Totaal</t>
  </si>
  <si>
    <t>Legaten aan verlaagd tarief of vrijgesteld</t>
  </si>
  <si>
    <t>Categorie erfopvolger</t>
  </si>
  <si>
    <t>Cat 0: Echtgeno(o)t(e)/samenwonende partner met vrijstelling gezinswoning</t>
  </si>
  <si>
    <t>Cat 1: Rechte lijn</t>
  </si>
  <si>
    <t>Cat 2: Broer / zus</t>
  </si>
  <si>
    <t>Cat 3: Anderen</t>
  </si>
  <si>
    <t>Roerend</t>
  </si>
  <si>
    <t>Gezinswoning</t>
  </si>
  <si>
    <t>Onroerend</t>
  </si>
  <si>
    <t>Familiale Onderneming</t>
  </si>
  <si>
    <t>ERFOPVOLGER</t>
  </si>
  <si>
    <t>VERMOGEN</t>
  </si>
  <si>
    <t>SCHIJF</t>
  </si>
  <si>
    <t>TARIEF</t>
  </si>
  <si>
    <t>voor herv.</t>
  </si>
  <si>
    <t>na herv.</t>
  </si>
  <si>
    <t>voor hervorming</t>
  </si>
  <si>
    <t>na hervorming</t>
  </si>
  <si>
    <t>Laagste</t>
  </si>
  <si>
    <t>Middelste</t>
  </si>
  <si>
    <t>Hoogste</t>
  </si>
  <si>
    <t>Familiale onderneming</t>
  </si>
  <si>
    <t>TOTAAL</t>
  </si>
  <si>
    <t>Roerend + Onroerend</t>
  </si>
  <si>
    <t>Schriftelijke vraag nr. 134 van 30 november 2020 - bijlage</t>
  </si>
  <si>
    <t>Ingekohierd bedrag (in euro) per aanslagjaar</t>
  </si>
  <si>
    <t>Aantal vorderingen per aanslagjaar</t>
  </si>
  <si>
    <t>Belastbaar vermogen (in euro) per aanslagjaar</t>
  </si>
  <si>
    <t>Vermogen per tariefschijf (in euro) per aanslagjaar</t>
  </si>
  <si>
    <t>deelvraag 1</t>
  </si>
  <si>
    <t>deelvraag 2</t>
  </si>
  <si>
    <t>deelvragen 3 en 4</t>
  </si>
  <si>
    <t>Aantal erfopvolgers per tariefschijf per aanslagjaar</t>
  </si>
  <si>
    <t>Relatief aandeel erfopvolgers per tariefschijf per aanslagjaar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</si>
</sst>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4" xfId="0" applyFill="1" applyBorder="1"/>
    <xf numFmtId="0" fontId="0" fillId="0" borderId="5" xfId="0" applyBorder="1" applyAlignment="1">
      <alignment wrapText="1"/>
    </xf>
    <xf numFmtId="0" fontId="0" fillId="0" borderId="5" xfId="0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7" xfId="0" applyNumberFormat="1" applyBorder="1"/>
    <xf numFmtId="3" fontId="0" fillId="0" borderId="5" xfId="0" applyNumberFormat="1" applyBorder="1"/>
    <xf numFmtId="165" fontId="0" fillId="0" borderId="7" xfId="0" applyNumberFormat="1" applyBorder="1"/>
    <xf numFmtId="165" fontId="0" fillId="0" borderId="5" xfId="0" applyNumberFormat="1" applyBorder="1"/>
    <xf numFmtId="9" fontId="0" fillId="0" borderId="0" xfId="0" applyNumberFormat="1"/>
    <xf numFmtId="9" fontId="0" fillId="0" borderId="2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165" fontId="0" fillId="0" borderId="0" xfId="0" applyNumberFormat="1"/>
    <xf numFmtId="0" fontId="0" fillId="0" borderId="2" xfId="0" applyBorder="1"/>
    <xf numFmtId="3" fontId="2" fillId="0" borderId="3" xfId="0" applyNumberFormat="1" applyFont="1" applyBorder="1"/>
    <xf numFmtId="3" fontId="4" fillId="0" borderId="0" xfId="0" applyNumberFormat="1" applyFont="1"/>
    <xf numFmtId="165" fontId="2" fillId="0" borderId="3" xfId="0" applyNumberFormat="1" applyFont="1" applyBorder="1"/>
    <xf numFmtId="165" fontId="2" fillId="0" borderId="0" xfId="0" applyNumberFormat="1" applyFont="1"/>
    <xf numFmtId="0" fontId="0" fillId="0" borderId="3" xfId="0" applyBorder="1"/>
    <xf numFmtId="0" fontId="0" fillId="0" borderId="0" xfId="0" applyAlignment="1">
      <alignment wrapText="1"/>
    </xf>
    <xf numFmtId="0" fontId="2" fillId="3" borderId="0" xfId="0" applyFont="1" applyFill="1"/>
    <xf numFmtId="0" fontId="0" fillId="3" borderId="0" xfId="0" applyFill="1"/>
    <xf numFmtId="3" fontId="2" fillId="3" borderId="3" xfId="0" applyNumberFormat="1" applyFont="1" applyFill="1" applyBorder="1"/>
    <xf numFmtId="3" fontId="2" fillId="3" borderId="0" xfId="0" applyNumberFormat="1" applyFont="1" applyFill="1"/>
    <xf numFmtId="0" fontId="0" fillId="0" borderId="4" xfId="0" applyBorder="1"/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/>
    <xf numFmtId="0" fontId="4" fillId="4" borderId="0" xfId="0" applyFont="1" applyFill="1" applyAlignment="1">
      <alignment horizontal="center" vertical="center"/>
    </xf>
    <xf numFmtId="3" fontId="3" fillId="4" borderId="5" xfId="0" applyNumberFormat="1" applyFont="1" applyFill="1" applyBorder="1"/>
    <xf numFmtId="3" fontId="3" fillId="4" borderId="0" xfId="0" applyNumberFormat="1" applyFont="1" applyFill="1"/>
    <xf numFmtId="3" fontId="4" fillId="4" borderId="0" xfId="0" applyNumberFormat="1" applyFont="1" applyFill="1"/>
    <xf numFmtId="3" fontId="4" fillId="3" borderId="0" xfId="0" applyNumberFormat="1" applyFont="1" applyFill="1"/>
    <xf numFmtId="3" fontId="0" fillId="4" borderId="5" xfId="0" applyNumberFormat="1" applyFill="1" applyBorder="1"/>
    <xf numFmtId="3" fontId="0" fillId="4" borderId="0" xfId="0" applyNumberFormat="1" applyFill="1"/>
    <xf numFmtId="165" fontId="3" fillId="4" borderId="5" xfId="0" applyNumberFormat="1" applyFont="1" applyFill="1" applyBorder="1"/>
    <xf numFmtId="165" fontId="3" fillId="4" borderId="0" xfId="0" applyNumberFormat="1" applyFont="1" applyFill="1"/>
    <xf numFmtId="165" fontId="4" fillId="4" borderId="0" xfId="0" applyNumberFormat="1" applyFont="1" applyFill="1"/>
    <xf numFmtId="3" fontId="0" fillId="0" borderId="0" xfId="0" applyNumberFormat="1" applyFill="1"/>
    <xf numFmtId="0" fontId="5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Komma" xfId="1" builtinId="3"/>
    <cellStyle name="Standaard" xfId="0" builtinId="0"/>
  </cellStyles>
  <dxfs count="3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83CAF7-90B8-4E33-AC1A-D9608B0FF4B5}" name="Tabel2" displayName="Tabel2" ref="A6:F12" totalsRowCount="1">
  <autoFilter ref="A6:F11" xr:uid="{3A170549-3225-47C2-B743-21D116DD753E}"/>
  <tableColumns count="6">
    <tableColumn id="1" xr3:uid="{9743A55A-7884-4B48-A08A-DE1DF5CAF042}" name="Categorie erfopvolger" totalsRowLabel="Totaal"/>
    <tableColumn id="2" xr3:uid="{67029736-617E-42E8-8963-0D09174BF8A1}" name="2015" totalsRowFunction="sum" dataDxfId="29" totalsRowDxfId="28" dataCellStyle="Komma"/>
    <tableColumn id="3" xr3:uid="{78FE78BF-2388-4C20-B17A-E86E8B9485A4}" name="2016" totalsRowFunction="sum" dataDxfId="27" totalsRowDxfId="26" dataCellStyle="Komma"/>
    <tableColumn id="4" xr3:uid="{C70CACE8-CA51-4855-8042-59D8DC3304B9}" name="2017" totalsRowFunction="sum" dataDxfId="25" totalsRowDxfId="24" dataCellStyle="Komma"/>
    <tableColumn id="5" xr3:uid="{156E3E16-1496-401A-A6F6-78AA3CCBB2CC}" name="2018" totalsRowFunction="sum" dataDxfId="23" totalsRowDxfId="22" dataCellStyle="Komma"/>
    <tableColumn id="6" xr3:uid="{B57F35E8-599E-4FC1-A9D6-2054CF6D2D33}" name="2019" totalsRowFunction="sum" dataDxfId="21" totalsRowDxfId="20" dataCellStyle="Komm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A4E7C5-026A-4373-8BE1-CF8B424C49EE}" name="Tabel3" displayName="Tabel3" ref="A18:F24" totalsRowCount="1">
  <autoFilter ref="A18:F23" xr:uid="{AC99C539-256D-424B-A217-81D1C06AF6C8}"/>
  <tableColumns count="6">
    <tableColumn id="1" xr3:uid="{DBC3C4A8-7663-4A79-A0F3-5F6C243E2154}" name="Categorie erfopvolger" totalsRowLabel="Totaal"/>
    <tableColumn id="2" xr3:uid="{D2329C80-BE4F-4F2A-B921-B63635D1D5A8}" name="2015" totalsRowFunction="sum" dataDxfId="19" totalsRowDxfId="18" dataCellStyle="Komma" totalsRowCellStyle="Komma"/>
    <tableColumn id="3" xr3:uid="{BBBCA380-4B15-4600-A995-2384F059CBBA}" name="2016" totalsRowFunction="sum" dataDxfId="17" totalsRowDxfId="16" dataCellStyle="Komma" totalsRowCellStyle="Komma"/>
    <tableColumn id="4" xr3:uid="{C039B005-AC72-4521-9A73-8D4BFF90501C}" name="2017" totalsRowFunction="sum" dataDxfId="15" totalsRowDxfId="14" dataCellStyle="Komma" totalsRowCellStyle="Komma"/>
    <tableColumn id="5" xr3:uid="{1E58AB41-1115-4851-8DE1-5511483DC5B2}" name="2018" totalsRowFunction="sum" dataDxfId="13" totalsRowDxfId="12" dataCellStyle="Komma" totalsRowCellStyle="Komma"/>
    <tableColumn id="6" xr3:uid="{C83FFC11-E603-4EB4-9D2B-6187E01BBA4B}" name="2019" totalsRowFunction="sum" dataDxfId="11" totalsRowDxfId="10" dataCellStyle="Komma" totalsRowCellStyle="Komm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B6D1AC-AB3C-4D0D-81A0-4161A984A184}" name="Tabel35" displayName="Tabel35" ref="A5:F30" totalsRowCount="1">
  <autoFilter ref="A5:F29" xr:uid="{7FAF3916-3032-44F0-8666-E746C04DF88B}"/>
  <tableColumns count="6">
    <tableColumn id="1" xr3:uid="{A5E3F444-773B-4F13-95EE-6E5CFBEB5D9D}" name="Categorie erfopvolger" totalsRowLabel="Totaal"/>
    <tableColumn id="2" xr3:uid="{CB9F648F-13BE-43B6-B4D8-3D819DDB643A}" name="2015" totalsRowFunction="custom" dataDxfId="9" totalsRowDxfId="8">
      <totalsRowFormula>B27+B22+B17+B12+B6</totalsRowFormula>
    </tableColumn>
    <tableColumn id="3" xr3:uid="{F3EEA71D-DAC1-4311-8772-C791118844DE}" name="2016" totalsRowFunction="custom" dataDxfId="7" totalsRowDxfId="6">
      <totalsRowFormula>C27+C22+C17+C12+C6</totalsRowFormula>
    </tableColumn>
    <tableColumn id="4" xr3:uid="{4E9E1EFD-453B-459E-8E53-FC7CF52BAC1B}" name="2017" totalsRowFunction="custom" dataDxfId="5" totalsRowDxfId="4">
      <totalsRowFormula>D27+D22+D17+D12+D6</totalsRowFormula>
    </tableColumn>
    <tableColumn id="5" xr3:uid="{4F47B211-8501-4DE6-827B-FC6EBA0F46A6}" name="2018" totalsRowFunction="custom" dataDxfId="3" totalsRowDxfId="2">
      <totalsRowFormula>E27+E22+E17+E12+E6</totalsRowFormula>
    </tableColumn>
    <tableColumn id="6" xr3:uid="{B06C7DC1-30D8-4B28-89FA-95DC71DDD1B4}" name="2019" totalsRowFunction="custom" dataDxfId="1" totalsRowDxfId="0">
      <totalsRowFormula>F27+F22+F17+F12+F6</totalsRow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9B97-E50D-48FB-8611-A15AC13FEEAB}">
  <sheetPr>
    <pageSetUpPr fitToPage="1"/>
  </sheetPr>
  <dimension ref="A1:F24"/>
  <sheetViews>
    <sheetView workbookViewId="0">
      <selection activeCell="A3" sqref="A3"/>
    </sheetView>
  </sheetViews>
  <sheetFormatPr defaultRowHeight="14.4" x14ac:dyDescent="0.3"/>
  <cols>
    <col min="1" max="1" width="58.44140625" bestFit="1" customWidth="1"/>
    <col min="2" max="6" width="15" bestFit="1" customWidth="1"/>
  </cols>
  <sheetData>
    <row r="1" spans="1:6" x14ac:dyDescent="0.3">
      <c r="A1" s="5" t="s">
        <v>34</v>
      </c>
    </row>
    <row r="2" spans="1:6" x14ac:dyDescent="0.3">
      <c r="A2" t="s">
        <v>39</v>
      </c>
    </row>
    <row r="5" spans="1:6" x14ac:dyDescent="0.3">
      <c r="A5" s="58" t="s">
        <v>35</v>
      </c>
    </row>
    <row r="6" spans="1:6" x14ac:dyDescent="0.3">
      <c r="A6" t="s">
        <v>11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x14ac:dyDescent="0.3">
      <c r="A7" t="s">
        <v>5</v>
      </c>
      <c r="B7" s="1">
        <v>158765890.03010011</v>
      </c>
      <c r="C7" s="1">
        <v>160024017.9900004</v>
      </c>
      <c r="D7" s="1">
        <v>164499842.76999897</v>
      </c>
      <c r="E7" s="1">
        <v>152650267.11999989</v>
      </c>
      <c r="F7" s="1">
        <v>145565014.24999988</v>
      </c>
    </row>
    <row r="8" spans="1:6" x14ac:dyDescent="0.3">
      <c r="A8" t="s">
        <v>6</v>
      </c>
      <c r="B8" s="1">
        <v>481363630.809995</v>
      </c>
      <c r="C8" s="1">
        <v>458987531.9300006</v>
      </c>
      <c r="D8" s="1">
        <v>492836493.65000403</v>
      </c>
      <c r="E8" s="1">
        <v>485652421.51998997</v>
      </c>
      <c r="F8" s="1">
        <v>470621173.69999498</v>
      </c>
    </row>
    <row r="9" spans="1:6" x14ac:dyDescent="0.3">
      <c r="A9" t="s">
        <v>7</v>
      </c>
      <c r="B9" s="1">
        <v>204242366.80000183</v>
      </c>
      <c r="C9" s="1">
        <v>208878017.29999864</v>
      </c>
      <c r="D9" s="1">
        <v>221537675.6500003</v>
      </c>
      <c r="E9" s="1">
        <v>227034219.08999908</v>
      </c>
      <c r="F9" s="1">
        <v>199076508.88999999</v>
      </c>
    </row>
    <row r="10" spans="1:6" x14ac:dyDescent="0.3">
      <c r="A10" t="s">
        <v>8</v>
      </c>
      <c r="B10" s="1">
        <v>517737418.38000631</v>
      </c>
      <c r="C10" s="1">
        <v>507227399.80939537</v>
      </c>
      <c r="D10" s="1">
        <v>531834914.65000039</v>
      </c>
      <c r="E10" s="1">
        <v>527020425.10000432</v>
      </c>
      <c r="F10" s="1">
        <v>441011259.56999844</v>
      </c>
    </row>
    <row r="11" spans="1:6" x14ac:dyDescent="0.3">
      <c r="A11" s="44" t="s">
        <v>10</v>
      </c>
      <c r="B11" s="1">
        <v>17539513.170000032</v>
      </c>
      <c r="C11" s="1">
        <v>20894718.569999993</v>
      </c>
      <c r="D11" s="1">
        <v>22071409.280000016</v>
      </c>
      <c r="E11" s="1">
        <v>20846937.920000017</v>
      </c>
      <c r="F11" s="1">
        <v>26050232.719999995</v>
      </c>
    </row>
    <row r="12" spans="1:6" x14ac:dyDescent="0.3">
      <c r="A12" t="s">
        <v>9</v>
      </c>
      <c r="B12" s="2">
        <f>SUBTOTAL(109,Tabel2[2015])</f>
        <v>1379648819.1901033</v>
      </c>
      <c r="C12" s="2">
        <f>SUBTOTAL(109,Tabel2[2016])</f>
        <v>1356011685.599395</v>
      </c>
      <c r="D12" s="2">
        <f>SUBTOTAL(109,Tabel2[2017])</f>
        <v>1432780336.0000036</v>
      </c>
      <c r="E12" s="2">
        <f>SUBTOTAL(109,Tabel2[2018])</f>
        <v>1413204270.7499933</v>
      </c>
      <c r="F12" s="2">
        <f>SUBTOTAL(109,Tabel2[2019])</f>
        <v>1282324189.1299932</v>
      </c>
    </row>
    <row r="13" spans="1:6" x14ac:dyDescent="0.3">
      <c r="F13" s="2"/>
    </row>
    <row r="17" spans="1:6" x14ac:dyDescent="0.3">
      <c r="A17" s="58" t="s">
        <v>36</v>
      </c>
    </row>
    <row r="18" spans="1:6" x14ac:dyDescent="0.3">
      <c r="A18" t="s">
        <v>11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</row>
    <row r="19" spans="1:6" x14ac:dyDescent="0.3">
      <c r="A19" t="s">
        <v>5</v>
      </c>
      <c r="B19" s="1">
        <v>28230</v>
      </c>
      <c r="C19" s="1">
        <v>27787</v>
      </c>
      <c r="D19" s="1">
        <v>28964</v>
      </c>
      <c r="E19" s="1">
        <v>28449</v>
      </c>
      <c r="F19" s="1">
        <v>26722</v>
      </c>
    </row>
    <row r="20" spans="1:6" x14ac:dyDescent="0.3">
      <c r="A20" t="s">
        <v>6</v>
      </c>
      <c r="B20" s="1">
        <v>136878</v>
      </c>
      <c r="C20" s="1">
        <v>134430</v>
      </c>
      <c r="D20" s="1">
        <v>136969</v>
      </c>
      <c r="E20" s="1">
        <v>138940</v>
      </c>
      <c r="F20" s="1">
        <v>129369</v>
      </c>
    </row>
    <row r="21" spans="1:6" x14ac:dyDescent="0.3">
      <c r="A21" t="s">
        <v>7</v>
      </c>
      <c r="B21" s="1">
        <v>9855</v>
      </c>
      <c r="C21" s="1">
        <v>9007</v>
      </c>
      <c r="D21" s="1">
        <v>9736</v>
      </c>
      <c r="E21" s="1">
        <v>9949</v>
      </c>
      <c r="F21" s="1">
        <v>8682</v>
      </c>
    </row>
    <row r="22" spans="1:6" x14ac:dyDescent="0.3">
      <c r="A22" t="s">
        <v>8</v>
      </c>
      <c r="B22" s="1">
        <v>26128</v>
      </c>
      <c r="C22" s="1">
        <v>27164</v>
      </c>
      <c r="D22" s="1">
        <v>25147</v>
      </c>
      <c r="E22" s="1">
        <v>25194</v>
      </c>
      <c r="F22" s="1">
        <v>21920</v>
      </c>
    </row>
    <row r="23" spans="1:6" x14ac:dyDescent="0.3">
      <c r="A23" s="44" t="s">
        <v>10</v>
      </c>
      <c r="B23" s="1">
        <v>1465</v>
      </c>
      <c r="C23" s="1">
        <v>1496</v>
      </c>
      <c r="D23" s="1">
        <v>1618</v>
      </c>
      <c r="E23" s="1">
        <v>1704</v>
      </c>
      <c r="F23" s="1">
        <v>1513</v>
      </c>
    </row>
    <row r="24" spans="1:6" x14ac:dyDescent="0.3">
      <c r="A24" t="s">
        <v>9</v>
      </c>
      <c r="B24" s="1">
        <f>SUBTOTAL(109,Tabel3[2015])</f>
        <v>202556</v>
      </c>
      <c r="C24" s="1">
        <f>SUBTOTAL(109,Tabel3[2016])</f>
        <v>199884</v>
      </c>
      <c r="D24" s="1">
        <f>SUBTOTAL(109,Tabel3[2017])</f>
        <v>202434</v>
      </c>
      <c r="E24" s="1">
        <f>SUBTOTAL(109,Tabel3[2018])</f>
        <v>204236</v>
      </c>
      <c r="F24" s="1">
        <f>SUBTOTAL(109,Tabel3[2019])</f>
        <v>188206</v>
      </c>
    </row>
  </sheetData>
  <pageMargins left="0.7" right="0.7" top="0.75" bottom="0.75" header="0.3" footer="0.3"/>
  <pageSetup paperSize="9" scale="98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B26D-078C-4617-804A-E1187D277264}">
  <sheetPr>
    <pageSetUpPr fitToPage="1"/>
  </sheetPr>
  <dimension ref="A1:F30"/>
  <sheetViews>
    <sheetView workbookViewId="0">
      <selection activeCell="A20" sqref="A20"/>
    </sheetView>
  </sheetViews>
  <sheetFormatPr defaultRowHeight="14.4" x14ac:dyDescent="0.3"/>
  <cols>
    <col min="1" max="1" width="61.21875" bestFit="1" customWidth="1"/>
    <col min="2" max="6" width="13.77734375" bestFit="1" customWidth="1"/>
  </cols>
  <sheetData>
    <row r="1" spans="1:6" x14ac:dyDescent="0.3">
      <c r="A1" s="5" t="s">
        <v>34</v>
      </c>
    </row>
    <row r="2" spans="1:6" x14ac:dyDescent="0.3">
      <c r="A2" t="s">
        <v>40</v>
      </c>
    </row>
    <row r="4" spans="1:6" x14ac:dyDescent="0.3">
      <c r="A4" s="58" t="s">
        <v>37</v>
      </c>
    </row>
    <row r="5" spans="1:6" x14ac:dyDescent="0.3">
      <c r="A5" t="s">
        <v>11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</row>
    <row r="6" spans="1:6" x14ac:dyDescent="0.3">
      <c r="A6" s="5" t="s">
        <v>5</v>
      </c>
      <c r="B6" s="6">
        <v>2841845878.200017</v>
      </c>
      <c r="C6" s="6">
        <v>2836567261.2400031</v>
      </c>
      <c r="D6" s="6">
        <v>2857549240.1100092</v>
      </c>
      <c r="E6" s="6">
        <v>2923476910.7499928</v>
      </c>
      <c r="F6" s="6">
        <v>2983505075.1199884</v>
      </c>
    </row>
    <row r="7" spans="1:6" x14ac:dyDescent="0.3">
      <c r="A7" t="s">
        <v>16</v>
      </c>
      <c r="B7" s="4">
        <v>1356464683.3399954</v>
      </c>
      <c r="C7" s="4">
        <v>1326933003.4700003</v>
      </c>
      <c r="D7" s="4">
        <v>1350742403.0099959</v>
      </c>
      <c r="E7" s="4">
        <v>1321048937.9099917</v>
      </c>
      <c r="F7" s="4">
        <v>1354559159.3500013</v>
      </c>
    </row>
    <row r="8" spans="1:6" x14ac:dyDescent="0.3">
      <c r="A8" t="s">
        <v>17</v>
      </c>
      <c r="B8" s="4">
        <v>1128646871.6100008</v>
      </c>
      <c r="C8" s="4">
        <v>1145377537.5200052</v>
      </c>
      <c r="D8" s="4">
        <v>1157031339.7100039</v>
      </c>
      <c r="E8" s="4">
        <v>1240671539.9799976</v>
      </c>
      <c r="F8" s="4">
        <v>1290434030.5500009</v>
      </c>
    </row>
    <row r="9" spans="1:6" x14ac:dyDescent="0.3">
      <c r="A9" t="s">
        <v>18</v>
      </c>
      <c r="B9" s="4">
        <v>319979629.32999945</v>
      </c>
      <c r="C9" s="4">
        <v>336322344.18000007</v>
      </c>
      <c r="D9" s="4">
        <v>321185053.1700002</v>
      </c>
      <c r="E9" s="4">
        <v>317399055.28000015</v>
      </c>
      <c r="F9" s="4">
        <v>305168023.14000118</v>
      </c>
    </row>
    <row r="10" spans="1:6" x14ac:dyDescent="0.3">
      <c r="A10" t="s">
        <v>19</v>
      </c>
      <c r="B10" s="4">
        <v>36754693.920000002</v>
      </c>
      <c r="C10" s="4">
        <v>27934376.070000004</v>
      </c>
      <c r="D10" s="4">
        <v>28590444.219999988</v>
      </c>
      <c r="E10" s="4">
        <v>44357377.579999998</v>
      </c>
      <c r="F10" s="4">
        <v>33343862.079999991</v>
      </c>
    </row>
    <row r="11" spans="1:6" x14ac:dyDescent="0.3">
      <c r="B11" s="4"/>
      <c r="C11" s="4"/>
      <c r="D11" s="4"/>
      <c r="E11" s="4"/>
      <c r="F11" s="4"/>
    </row>
    <row r="12" spans="1:6" x14ac:dyDescent="0.3">
      <c r="A12" s="5" t="s">
        <v>6</v>
      </c>
      <c r="B12" s="6">
        <v>7173519570.4998913</v>
      </c>
      <c r="C12" s="6">
        <v>6965574182.6100254</v>
      </c>
      <c r="D12" s="6">
        <v>7220821806.3400803</v>
      </c>
      <c r="E12" s="6">
        <v>7484657211.6297522</v>
      </c>
      <c r="F12" s="6">
        <v>7173078443.6399899</v>
      </c>
    </row>
    <row r="13" spans="1:6" x14ac:dyDescent="0.3">
      <c r="A13" t="s">
        <v>16</v>
      </c>
      <c r="B13" s="4">
        <v>3383927052.47997</v>
      </c>
      <c r="C13" s="4">
        <v>3332600276.4599123</v>
      </c>
      <c r="D13" s="4">
        <v>3602523522.7000275</v>
      </c>
      <c r="E13" s="4">
        <v>3653189796.2198935</v>
      </c>
      <c r="F13" s="4">
        <v>3566849823.0099444</v>
      </c>
    </row>
    <row r="14" spans="1:6" x14ac:dyDescent="0.3">
      <c r="A14" t="s">
        <v>18</v>
      </c>
      <c r="B14" s="4">
        <v>3743556005.1001096</v>
      </c>
      <c r="C14" s="4">
        <v>3595435855.7600079</v>
      </c>
      <c r="D14" s="4">
        <v>3583711010.3000164</v>
      </c>
      <c r="E14" s="57">
        <v>3635442788.6499991</v>
      </c>
      <c r="F14" s="4">
        <v>3557415741.070065</v>
      </c>
    </row>
    <row r="15" spans="1:6" x14ac:dyDescent="0.3">
      <c r="A15" t="s">
        <v>19</v>
      </c>
      <c r="B15" s="4">
        <v>46036512.919999994</v>
      </c>
      <c r="C15" s="4">
        <v>37538050.39000003</v>
      </c>
      <c r="D15" s="4">
        <v>34587273.340000018</v>
      </c>
      <c r="E15" s="4">
        <v>196024626.75999993</v>
      </c>
      <c r="F15" s="4">
        <v>48812879.560000032</v>
      </c>
    </row>
    <row r="16" spans="1:6" x14ac:dyDescent="0.3">
      <c r="B16" s="4"/>
      <c r="C16" s="4"/>
      <c r="D16" s="4"/>
      <c r="E16" s="4"/>
      <c r="F16" s="4"/>
    </row>
    <row r="17" spans="1:6" x14ac:dyDescent="0.3">
      <c r="A17" s="5" t="s">
        <v>7</v>
      </c>
      <c r="B17" s="6">
        <v>461895168.26000184</v>
      </c>
      <c r="C17" s="6">
        <v>462220333.1699999</v>
      </c>
      <c r="D17" s="6">
        <v>493188446.40999824</v>
      </c>
      <c r="E17" s="6">
        <v>516007970.14000189</v>
      </c>
      <c r="F17" s="6">
        <v>492940200.77000082</v>
      </c>
    </row>
    <row r="18" spans="1:6" x14ac:dyDescent="0.3">
      <c r="A18" t="s">
        <v>16</v>
      </c>
      <c r="B18" s="4">
        <v>294031249.44000036</v>
      </c>
      <c r="C18" s="4">
        <v>294185474.42000163</v>
      </c>
      <c r="D18" s="4">
        <v>314235615.4599998</v>
      </c>
      <c r="E18" s="4">
        <v>322861807.04000109</v>
      </c>
      <c r="F18" s="4">
        <v>316484390.54000175</v>
      </c>
    </row>
    <row r="19" spans="1:6" x14ac:dyDescent="0.3">
      <c r="A19" t="s">
        <v>18</v>
      </c>
      <c r="B19" s="4">
        <v>165492321.16000023</v>
      </c>
      <c r="C19" s="4">
        <v>165862729.4399994</v>
      </c>
      <c r="D19" s="4">
        <v>173701848.93000039</v>
      </c>
      <c r="E19" s="4">
        <v>192377469.1999999</v>
      </c>
      <c r="F19" s="4">
        <v>174768874.62000015</v>
      </c>
    </row>
    <row r="20" spans="1:6" x14ac:dyDescent="0.3">
      <c r="A20" t="s">
        <v>19</v>
      </c>
      <c r="B20" s="4">
        <v>2371597.66</v>
      </c>
      <c r="C20" s="4">
        <v>2172129.3100000005</v>
      </c>
      <c r="D20" s="4">
        <v>5250982.0199999986</v>
      </c>
      <c r="E20" s="4">
        <v>768693.9</v>
      </c>
      <c r="F20" s="4">
        <v>1686935.6099999999</v>
      </c>
    </row>
    <row r="21" spans="1:6" x14ac:dyDescent="0.3">
      <c r="B21" s="4"/>
      <c r="C21" s="4"/>
      <c r="D21" s="4"/>
      <c r="E21" s="4"/>
      <c r="F21" s="4"/>
    </row>
    <row r="22" spans="1:6" x14ac:dyDescent="0.3">
      <c r="A22" s="5" t="s">
        <v>8</v>
      </c>
      <c r="B22" s="6">
        <v>889026498.74000549</v>
      </c>
      <c r="C22" s="6">
        <v>869576672.46999621</v>
      </c>
      <c r="D22" s="6">
        <v>919581059.68000734</v>
      </c>
      <c r="E22" s="6">
        <v>946182113.98000288</v>
      </c>
      <c r="F22" s="6">
        <v>896324342.76999986</v>
      </c>
    </row>
    <row r="23" spans="1:6" x14ac:dyDescent="0.3">
      <c r="A23" t="s">
        <v>16</v>
      </c>
      <c r="B23" s="4">
        <v>570130149.33000243</v>
      </c>
      <c r="C23" s="4">
        <v>587312204.11998796</v>
      </c>
      <c r="D23" s="4">
        <v>624958686.0600028</v>
      </c>
      <c r="E23" s="4">
        <v>646036120.85999691</v>
      </c>
      <c r="F23" s="4">
        <v>614412390.50999999</v>
      </c>
    </row>
    <row r="24" spans="1:6" x14ac:dyDescent="0.3">
      <c r="A24" t="s">
        <v>18</v>
      </c>
      <c r="B24" s="4">
        <v>317074753.23999989</v>
      </c>
      <c r="C24" s="4">
        <v>281221953.72000128</v>
      </c>
      <c r="D24" s="4">
        <v>287008661.46999818</v>
      </c>
      <c r="E24" s="4">
        <v>298375473.27999777</v>
      </c>
      <c r="F24" s="4">
        <v>279715500.70999837</v>
      </c>
    </row>
    <row r="25" spans="1:6" x14ac:dyDescent="0.3">
      <c r="A25" t="s">
        <v>19</v>
      </c>
      <c r="B25" s="4">
        <v>1821596.1700000011</v>
      </c>
      <c r="C25" s="4">
        <v>1042514.6299999999</v>
      </c>
      <c r="D25" s="4">
        <v>7613712.1499999994</v>
      </c>
      <c r="E25" s="4">
        <v>1770519.8400000003</v>
      </c>
      <c r="F25" s="4">
        <v>2196451.5499999998</v>
      </c>
    </row>
    <row r="26" spans="1:6" x14ac:dyDescent="0.3">
      <c r="B26" s="4"/>
      <c r="C26" s="4"/>
      <c r="D26" s="4"/>
      <c r="E26" s="4"/>
      <c r="F26" s="4"/>
    </row>
    <row r="27" spans="1:6" x14ac:dyDescent="0.3">
      <c r="A27" s="59" t="s">
        <v>10</v>
      </c>
      <c r="B27" s="6">
        <v>206320473.72000009</v>
      </c>
      <c r="C27" s="6">
        <v>241035485.64000022</v>
      </c>
      <c r="D27" s="6">
        <v>262317035.96999991</v>
      </c>
      <c r="E27" s="6">
        <v>246797624.40999985</v>
      </c>
      <c r="F27" s="6">
        <v>306179207.95999986</v>
      </c>
    </row>
    <row r="28" spans="1:6" x14ac:dyDescent="0.3">
      <c r="A28" t="s">
        <v>16</v>
      </c>
      <c r="B28" s="4">
        <v>162041975.16000006</v>
      </c>
      <c r="C28" s="4">
        <v>192987958.2599999</v>
      </c>
      <c r="D28" s="4">
        <v>203204024.7700001</v>
      </c>
      <c r="E28" s="4">
        <v>193396151.59999976</v>
      </c>
      <c r="F28" s="4">
        <v>244607148.24999964</v>
      </c>
    </row>
    <row r="29" spans="1:6" x14ac:dyDescent="0.3">
      <c r="A29" t="s">
        <v>18</v>
      </c>
      <c r="B29" s="4">
        <v>44278498.56000004</v>
      </c>
      <c r="C29" s="4">
        <v>48047527.379999973</v>
      </c>
      <c r="D29" s="4">
        <v>59113011.200000003</v>
      </c>
      <c r="E29" s="4">
        <v>53401472.810000025</v>
      </c>
      <c r="F29" s="4">
        <v>61572059.710000038</v>
      </c>
    </row>
    <row r="30" spans="1:6" x14ac:dyDescent="0.3">
      <c r="A30" t="s">
        <v>9</v>
      </c>
      <c r="B30" s="4">
        <f t="shared" ref="B30:E30" si="0">B27+B22+B17+B12+B6</f>
        <v>11572607589.419914</v>
      </c>
      <c r="C30" s="4">
        <f t="shared" si="0"/>
        <v>11374973935.130024</v>
      </c>
      <c r="D30" s="4">
        <f t="shared" si="0"/>
        <v>11753457588.510094</v>
      </c>
      <c r="E30" s="4">
        <f t="shared" si="0"/>
        <v>12117121830.909748</v>
      </c>
      <c r="F30" s="4">
        <f>F27+F22+F17+F12+F6</f>
        <v>11852027270.259979</v>
      </c>
    </row>
  </sheetData>
  <pageMargins left="0.7" right="0.7" top="0.75" bottom="0.75" header="0.3" footer="0.3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2C25B-DBE5-41C6-9A42-DD89073CD780}">
  <sheetPr>
    <pageSetUpPr fitToPage="1"/>
  </sheetPr>
  <dimension ref="A1:AM152"/>
  <sheetViews>
    <sheetView tabSelected="1" topLeftCell="B1" zoomScaleNormal="100" workbookViewId="0">
      <selection activeCell="B3" sqref="B3"/>
    </sheetView>
  </sheetViews>
  <sheetFormatPr defaultRowHeight="14.4" x14ac:dyDescent="0.3"/>
  <cols>
    <col min="1" max="1" width="26.77734375" hidden="1" customWidth="1"/>
    <col min="2" max="2" width="17.88671875" customWidth="1"/>
    <col min="3" max="3" width="19.5546875" bestFit="1" customWidth="1"/>
    <col min="5" max="5" width="9.6640625" bestFit="1" customWidth="1"/>
    <col min="7" max="9" width="16.5546875" bestFit="1" customWidth="1"/>
    <col min="10" max="10" width="16.5546875" style="9" bestFit="1" customWidth="1"/>
    <col min="11" max="11" width="14.77734375" style="9" bestFit="1" customWidth="1"/>
    <col min="12" max="13" width="12.6640625" bestFit="1" customWidth="1"/>
    <col min="15" max="15" width="13.33203125" bestFit="1" customWidth="1"/>
    <col min="16" max="16" width="18.77734375" bestFit="1" customWidth="1"/>
    <col min="20" max="22" width="12.6640625" bestFit="1" customWidth="1"/>
    <col min="23" max="23" width="17" bestFit="1" customWidth="1"/>
    <col min="24" max="24" width="15.44140625" bestFit="1" customWidth="1"/>
    <col min="25" max="26" width="12.6640625" bestFit="1" customWidth="1"/>
    <col min="28" max="28" width="13.33203125" bestFit="1" customWidth="1"/>
    <col min="29" max="29" width="18.77734375" bestFit="1" customWidth="1"/>
    <col min="31" max="31" width="9.6640625" bestFit="1" customWidth="1"/>
    <col min="33" max="35" width="12.6640625" bestFit="1" customWidth="1"/>
    <col min="36" max="36" width="17" bestFit="1" customWidth="1"/>
    <col min="37" max="37" width="15.44140625" bestFit="1" customWidth="1"/>
    <col min="38" max="39" width="12.6640625" bestFit="1" customWidth="1"/>
  </cols>
  <sheetData>
    <row r="1" spans="1:13" x14ac:dyDescent="0.3">
      <c r="B1" s="5" t="s">
        <v>34</v>
      </c>
    </row>
    <row r="2" spans="1:13" x14ac:dyDescent="0.3">
      <c r="B2" t="s">
        <v>41</v>
      </c>
    </row>
    <row r="4" spans="1:13" x14ac:dyDescent="0.3">
      <c r="B4" s="58" t="s">
        <v>38</v>
      </c>
      <c r="G4" s="42"/>
      <c r="H4" s="42"/>
      <c r="I4" s="42"/>
      <c r="J4" s="43"/>
      <c r="K4" s="43"/>
      <c r="L4" s="44"/>
      <c r="M4" s="44"/>
    </row>
    <row r="5" spans="1:13" x14ac:dyDescent="0.3">
      <c r="G5" s="45"/>
      <c r="H5" s="45"/>
      <c r="I5" s="45"/>
      <c r="J5" s="46"/>
      <c r="K5" s="43"/>
      <c r="L5" s="44"/>
      <c r="M5" s="44"/>
    </row>
    <row r="6" spans="1:13" x14ac:dyDescent="0.3">
      <c r="B6" s="5" t="s">
        <v>20</v>
      </c>
      <c r="C6" s="5" t="s">
        <v>21</v>
      </c>
      <c r="D6" s="5" t="s">
        <v>22</v>
      </c>
      <c r="E6" s="60" t="s">
        <v>23</v>
      </c>
      <c r="F6" s="61"/>
      <c r="G6" s="10">
        <v>2015</v>
      </c>
      <c r="H6" s="11">
        <v>2016</v>
      </c>
      <c r="I6" s="11">
        <v>2017</v>
      </c>
      <c r="J6" s="47">
        <v>2018</v>
      </c>
      <c r="K6" s="47">
        <v>2018</v>
      </c>
      <c r="L6" s="11">
        <v>2018</v>
      </c>
      <c r="M6" s="11">
        <v>2019</v>
      </c>
    </row>
    <row r="7" spans="1:13" x14ac:dyDescent="0.3">
      <c r="B7" s="5"/>
      <c r="C7" s="5"/>
      <c r="D7" s="5"/>
      <c r="E7" s="5" t="s">
        <v>24</v>
      </c>
      <c r="F7" s="5" t="s">
        <v>25</v>
      </c>
      <c r="G7" s="10"/>
      <c r="H7" s="11"/>
      <c r="I7" s="11"/>
      <c r="J7" s="47" t="s">
        <v>26</v>
      </c>
      <c r="K7" s="47" t="s">
        <v>27</v>
      </c>
      <c r="L7" s="11"/>
      <c r="M7" s="11"/>
    </row>
    <row r="8" spans="1:13" ht="57.6" x14ac:dyDescent="0.3">
      <c r="A8" s="12" t="s">
        <v>12</v>
      </c>
      <c r="B8" s="13" t="s">
        <v>5</v>
      </c>
      <c r="C8" s="14" t="s">
        <v>16</v>
      </c>
      <c r="D8" s="14" t="s">
        <v>28</v>
      </c>
      <c r="E8" s="15">
        <v>0.03</v>
      </c>
      <c r="F8" s="16">
        <v>0.03</v>
      </c>
      <c r="G8" s="17">
        <v>560082636.19000006</v>
      </c>
      <c r="H8" s="18">
        <v>556621369.05999994</v>
      </c>
      <c r="I8" s="18">
        <v>553565616.91999996</v>
      </c>
      <c r="J8" s="48">
        <v>374962295.32999998</v>
      </c>
      <c r="K8" s="48">
        <v>183952788.97999999</v>
      </c>
      <c r="L8" s="18">
        <v>558915084.30999994</v>
      </c>
      <c r="M8" s="18">
        <v>562435623.00999999</v>
      </c>
    </row>
    <row r="9" spans="1:13" x14ac:dyDescent="0.3">
      <c r="A9" s="12" t="s">
        <v>12</v>
      </c>
      <c r="D9" t="s">
        <v>29</v>
      </c>
      <c r="E9" s="21">
        <v>0.09</v>
      </c>
      <c r="F9" s="22">
        <v>0.09</v>
      </c>
      <c r="G9" s="23">
        <v>544691579.05999994</v>
      </c>
      <c r="H9" s="4">
        <v>525203510.56999999</v>
      </c>
      <c r="I9" s="4">
        <v>518591797.75</v>
      </c>
      <c r="J9" s="49">
        <v>348268603.55000001</v>
      </c>
      <c r="K9" s="49">
        <v>168813155.59</v>
      </c>
      <c r="L9" s="4">
        <v>517081759.13999999</v>
      </c>
      <c r="M9" s="4">
        <v>529794962.81</v>
      </c>
    </row>
    <row r="10" spans="1:13" x14ac:dyDescent="0.3">
      <c r="A10" s="12" t="s">
        <v>12</v>
      </c>
      <c r="D10" t="s">
        <v>30</v>
      </c>
      <c r="E10" s="21">
        <v>0.27</v>
      </c>
      <c r="F10" s="22">
        <v>0.27</v>
      </c>
      <c r="G10" s="23">
        <v>251690468.09</v>
      </c>
      <c r="H10" s="4">
        <v>245108123.84</v>
      </c>
      <c r="I10" s="4">
        <v>278584988.33999997</v>
      </c>
      <c r="J10" s="49">
        <v>172667553.09999999</v>
      </c>
      <c r="K10" s="49">
        <v>72384541.359999999</v>
      </c>
      <c r="L10" s="4">
        <v>245052094.45999998</v>
      </c>
      <c r="M10" s="4">
        <v>262328573.53</v>
      </c>
    </row>
    <row r="11" spans="1:13" x14ac:dyDescent="0.3">
      <c r="F11" s="26"/>
      <c r="G11" s="27">
        <f t="shared" ref="G11:M11" si="0">SUM(G8:G10)</f>
        <v>1356464683.3399999</v>
      </c>
      <c r="H11" s="6">
        <f t="shared" si="0"/>
        <v>1326933003.4699998</v>
      </c>
      <c r="I11" s="6">
        <f t="shared" si="0"/>
        <v>1350742403.01</v>
      </c>
      <c r="J11" s="50">
        <f t="shared" si="0"/>
        <v>895898451.98000002</v>
      </c>
      <c r="K11" s="50">
        <f t="shared" si="0"/>
        <v>425150485.93000001</v>
      </c>
      <c r="L11" s="6">
        <f t="shared" si="0"/>
        <v>1321048937.9099998</v>
      </c>
      <c r="M11" s="6">
        <f t="shared" si="0"/>
        <v>1354559159.3499999</v>
      </c>
    </row>
    <row r="12" spans="1:13" x14ac:dyDescent="0.3">
      <c r="F12" s="26"/>
      <c r="G12" s="31"/>
      <c r="J12" s="43"/>
      <c r="K12" s="43"/>
    </row>
    <row r="13" spans="1:13" x14ac:dyDescent="0.3">
      <c r="A13" s="12" t="s">
        <v>12</v>
      </c>
      <c r="C13" t="s">
        <v>17</v>
      </c>
      <c r="D13" t="s">
        <v>28</v>
      </c>
      <c r="E13" s="21">
        <v>0.03</v>
      </c>
      <c r="F13" s="22">
        <v>0.03</v>
      </c>
      <c r="G13" s="23">
        <v>583531866.23000002</v>
      </c>
      <c r="H13" s="4">
        <v>572068463.92999995</v>
      </c>
      <c r="I13" s="4">
        <v>566871979.87</v>
      </c>
      <c r="J13" s="49">
        <v>388942169.98000002</v>
      </c>
      <c r="K13" s="49">
        <v>191221779.38</v>
      </c>
      <c r="L13" s="4">
        <v>580163949.36000001</v>
      </c>
      <c r="M13" s="4">
        <v>580011040.48000002</v>
      </c>
    </row>
    <row r="14" spans="1:13" x14ac:dyDescent="0.3">
      <c r="A14" s="12" t="s">
        <v>12</v>
      </c>
      <c r="D14" t="s">
        <v>29</v>
      </c>
      <c r="E14" s="21">
        <v>0.09</v>
      </c>
      <c r="F14" s="22">
        <v>0.09</v>
      </c>
      <c r="G14" s="23">
        <v>510982855.63</v>
      </c>
      <c r="H14" s="4">
        <v>537361775.99000001</v>
      </c>
      <c r="I14" s="4">
        <v>550067888.05999994</v>
      </c>
      <c r="J14" s="49">
        <v>398240006.81</v>
      </c>
      <c r="K14" s="49">
        <v>209257759.44999999</v>
      </c>
      <c r="L14" s="4">
        <v>607497766.25999999</v>
      </c>
      <c r="M14" s="4">
        <v>654407492.35000002</v>
      </c>
    </row>
    <row r="15" spans="1:13" x14ac:dyDescent="0.3">
      <c r="A15" s="12" t="s">
        <v>12</v>
      </c>
      <c r="D15" t="s">
        <v>30</v>
      </c>
      <c r="E15" s="21">
        <v>0.27</v>
      </c>
      <c r="F15" s="22">
        <v>0.27</v>
      </c>
      <c r="G15" s="23">
        <v>34132149.75</v>
      </c>
      <c r="H15" s="4">
        <v>35947297.600000001</v>
      </c>
      <c r="I15" s="4">
        <v>40091471.780000001</v>
      </c>
      <c r="J15" s="49">
        <v>36705485.469999999</v>
      </c>
      <c r="K15" s="49">
        <v>16304338.890000001</v>
      </c>
      <c r="L15" s="4">
        <v>53009824.359999999</v>
      </c>
      <c r="M15" s="4">
        <v>56015497.719999999</v>
      </c>
    </row>
    <row r="16" spans="1:13" x14ac:dyDescent="0.3">
      <c r="F16" s="26"/>
      <c r="G16" s="27">
        <f t="shared" ref="G16:M16" si="1">SUM(G13:G15)</f>
        <v>1128646871.6100001</v>
      </c>
      <c r="H16" s="6">
        <f t="shared" si="1"/>
        <v>1145377537.52</v>
      </c>
      <c r="I16" s="6">
        <f t="shared" si="1"/>
        <v>1157031339.7099998</v>
      </c>
      <c r="J16" s="50">
        <f t="shared" si="1"/>
        <v>823887662.25999999</v>
      </c>
      <c r="K16" s="50">
        <f t="shared" si="1"/>
        <v>416783877.71999997</v>
      </c>
      <c r="L16" s="6">
        <f t="shared" si="1"/>
        <v>1240671539.9799998</v>
      </c>
      <c r="M16" s="6">
        <f t="shared" si="1"/>
        <v>1290434030.55</v>
      </c>
    </row>
    <row r="17" spans="1:14" x14ac:dyDescent="0.3">
      <c r="F17" s="26"/>
      <c r="G17" s="31"/>
      <c r="J17" s="43"/>
      <c r="K17" s="43"/>
    </row>
    <row r="18" spans="1:14" x14ac:dyDescent="0.3">
      <c r="A18" s="12" t="s">
        <v>12</v>
      </c>
      <c r="B18" s="32"/>
      <c r="C18" t="s">
        <v>18</v>
      </c>
      <c r="D18" t="s">
        <v>28</v>
      </c>
      <c r="E18" s="21">
        <v>0.03</v>
      </c>
      <c r="F18" s="22">
        <v>0.03</v>
      </c>
      <c r="G18" s="23">
        <v>154158863.83000001</v>
      </c>
      <c r="H18" s="4">
        <v>148208327.91</v>
      </c>
      <c r="I18" s="4">
        <v>150788547.37</v>
      </c>
      <c r="J18" s="49">
        <v>94978819.840000004</v>
      </c>
      <c r="K18" s="49">
        <v>47175429.310000002</v>
      </c>
      <c r="L18" s="4">
        <v>142154249.15000001</v>
      </c>
      <c r="M18" s="4">
        <v>135899514.66999999</v>
      </c>
    </row>
    <row r="19" spans="1:14" x14ac:dyDescent="0.3">
      <c r="A19" s="12" t="s">
        <v>12</v>
      </c>
      <c r="D19" t="s">
        <v>29</v>
      </c>
      <c r="E19" s="21">
        <v>0.09</v>
      </c>
      <c r="F19" s="22">
        <v>0.09</v>
      </c>
      <c r="G19" s="23">
        <v>130910676.81</v>
      </c>
      <c r="H19" s="4">
        <v>133828108.83</v>
      </c>
      <c r="I19" s="4">
        <v>132850139.91</v>
      </c>
      <c r="J19" s="49">
        <v>83842741.049999997</v>
      </c>
      <c r="K19" s="49">
        <v>45491643.159999996</v>
      </c>
      <c r="L19" s="4">
        <v>129334384.20999999</v>
      </c>
      <c r="M19" s="4">
        <v>130738361.47</v>
      </c>
    </row>
    <row r="20" spans="1:14" x14ac:dyDescent="0.3">
      <c r="A20" s="12" t="s">
        <v>12</v>
      </c>
      <c r="D20" t="s">
        <v>30</v>
      </c>
      <c r="E20" s="21">
        <v>0.27</v>
      </c>
      <c r="F20" s="22">
        <v>0.27</v>
      </c>
      <c r="G20" s="23">
        <v>34910088.689999998</v>
      </c>
      <c r="H20" s="4">
        <v>54285907.439999998</v>
      </c>
      <c r="I20" s="4">
        <v>37546365.890000001</v>
      </c>
      <c r="J20" s="49">
        <v>24734875.09</v>
      </c>
      <c r="K20" s="49">
        <v>21175546.829999998</v>
      </c>
      <c r="L20" s="4">
        <v>45910421.920000002</v>
      </c>
      <c r="M20" s="4">
        <v>38530147</v>
      </c>
    </row>
    <row r="21" spans="1:14" x14ac:dyDescent="0.3">
      <c r="G21" s="27">
        <f t="shared" ref="G21:M21" si="2">SUM(G18:G20)</f>
        <v>319979629.32999998</v>
      </c>
      <c r="H21" s="6">
        <f t="shared" si="2"/>
        <v>336322344.18000001</v>
      </c>
      <c r="I21" s="6">
        <f t="shared" si="2"/>
        <v>321185053.16999996</v>
      </c>
      <c r="J21" s="50">
        <f t="shared" si="2"/>
        <v>203556435.97999999</v>
      </c>
      <c r="K21" s="50">
        <f t="shared" si="2"/>
        <v>113842619.3</v>
      </c>
      <c r="L21" s="6">
        <f t="shared" si="2"/>
        <v>317399055.28000003</v>
      </c>
      <c r="M21" s="6">
        <f t="shared" si="2"/>
        <v>305168023.13999999</v>
      </c>
    </row>
    <row r="22" spans="1:14" x14ac:dyDescent="0.3">
      <c r="G22" s="31"/>
      <c r="J22" s="43"/>
      <c r="K22" s="43"/>
    </row>
    <row r="23" spans="1:14" x14ac:dyDescent="0.3">
      <c r="A23" s="12" t="s">
        <v>12</v>
      </c>
      <c r="C23" t="s">
        <v>31</v>
      </c>
      <c r="E23" s="21">
        <v>0.03</v>
      </c>
      <c r="F23" s="21">
        <v>0.03</v>
      </c>
      <c r="G23" s="27">
        <v>36754693.920000002</v>
      </c>
      <c r="H23" s="6">
        <v>27934376.07</v>
      </c>
      <c r="I23" s="6">
        <v>28590444.219999999</v>
      </c>
      <c r="J23" s="50">
        <v>38180722.399999999</v>
      </c>
      <c r="K23" s="50">
        <v>6176655.1799999997</v>
      </c>
      <c r="L23" s="6">
        <v>44357377.579999998</v>
      </c>
      <c r="M23" s="6">
        <v>33343862.079999998</v>
      </c>
    </row>
    <row r="24" spans="1:14" x14ac:dyDescent="0.3">
      <c r="G24" s="31"/>
      <c r="J24" s="43"/>
      <c r="K24" s="43"/>
    </row>
    <row r="25" spans="1:14" x14ac:dyDescent="0.3">
      <c r="C25" s="33" t="s">
        <v>32</v>
      </c>
      <c r="D25" s="34"/>
      <c r="E25" s="33"/>
      <c r="F25" s="34"/>
      <c r="G25" s="35">
        <f>G23+G21+G16+G11</f>
        <v>2841845878.1999998</v>
      </c>
      <c r="H25" s="36">
        <f t="shared" ref="H25:M25" si="3">H23+H21+H16+H11</f>
        <v>2836567261.2399998</v>
      </c>
      <c r="I25" s="36">
        <f t="shared" si="3"/>
        <v>2857549240.1099997</v>
      </c>
      <c r="J25" s="50">
        <f t="shared" si="3"/>
        <v>1961523272.6199999</v>
      </c>
      <c r="K25" s="50">
        <f t="shared" si="3"/>
        <v>961953638.12999988</v>
      </c>
      <c r="L25" s="36">
        <f t="shared" si="3"/>
        <v>2923476910.7499995</v>
      </c>
      <c r="M25" s="36">
        <f t="shared" si="3"/>
        <v>2983505075.1199999</v>
      </c>
    </row>
    <row r="26" spans="1:14" x14ac:dyDescent="0.3">
      <c r="G26" s="27"/>
      <c r="H26" s="6"/>
      <c r="I26" s="6"/>
      <c r="J26" s="6"/>
      <c r="K26" s="6"/>
      <c r="L26" s="6"/>
      <c r="M26" s="6"/>
    </row>
    <row r="27" spans="1:14" x14ac:dyDescent="0.3">
      <c r="G27" s="31"/>
      <c r="L27" s="9"/>
      <c r="M27" s="9"/>
    </row>
    <row r="28" spans="1:14" x14ac:dyDescent="0.3">
      <c r="A28" s="37" t="s">
        <v>13</v>
      </c>
      <c r="B28" s="32" t="s">
        <v>6</v>
      </c>
      <c r="C28" t="s">
        <v>16</v>
      </c>
      <c r="D28" t="s">
        <v>28</v>
      </c>
      <c r="E28" s="21">
        <v>0.03</v>
      </c>
      <c r="F28" s="22">
        <v>0.03</v>
      </c>
      <c r="G28" s="23">
        <v>2042385533.48</v>
      </c>
      <c r="H28" s="4">
        <v>2017088493.96</v>
      </c>
      <c r="I28" s="4">
        <v>2124455443.1700001</v>
      </c>
      <c r="J28" s="49">
        <v>1509321484.97</v>
      </c>
      <c r="K28" s="49">
        <v>688589701.67999995</v>
      </c>
      <c r="L28" s="4">
        <v>2197911186.6500001</v>
      </c>
      <c r="M28" s="4">
        <v>2144905037.28</v>
      </c>
      <c r="N28" s="4"/>
    </row>
    <row r="29" spans="1:14" x14ac:dyDescent="0.3">
      <c r="A29" s="37" t="s">
        <v>13</v>
      </c>
      <c r="D29" t="s">
        <v>29</v>
      </c>
      <c r="E29" s="21">
        <v>0.09</v>
      </c>
      <c r="F29" s="22">
        <v>0.09</v>
      </c>
      <c r="G29" s="23">
        <v>1013770292.78</v>
      </c>
      <c r="H29" s="4">
        <v>1029538943.86</v>
      </c>
      <c r="I29" s="4">
        <v>1082652948.1900001</v>
      </c>
      <c r="J29" s="49">
        <v>792180434.41999996</v>
      </c>
      <c r="K29" s="49">
        <v>364173252.44</v>
      </c>
      <c r="L29" s="4">
        <v>1156353686.8599999</v>
      </c>
      <c r="M29" s="4">
        <v>1130632400.27</v>
      </c>
    </row>
    <row r="30" spans="1:14" x14ac:dyDescent="0.3">
      <c r="A30" s="37" t="s">
        <v>13</v>
      </c>
      <c r="D30" t="s">
        <v>30</v>
      </c>
      <c r="E30" s="21">
        <v>0.27</v>
      </c>
      <c r="F30" s="22">
        <v>0.27</v>
      </c>
      <c r="G30" s="23">
        <v>327771226.22000003</v>
      </c>
      <c r="H30" s="4">
        <v>285972838.63999999</v>
      </c>
      <c r="I30" s="4">
        <v>395415131.33999997</v>
      </c>
      <c r="J30" s="49">
        <v>222848220.90000001</v>
      </c>
      <c r="K30" s="49">
        <v>76076701.810000002</v>
      </c>
      <c r="L30" s="4">
        <v>298924922.71000004</v>
      </c>
      <c r="M30" s="4">
        <v>291312385.45999998</v>
      </c>
    </row>
    <row r="31" spans="1:14" x14ac:dyDescent="0.3">
      <c r="F31" s="26"/>
      <c r="G31" s="27">
        <f t="shared" ref="G31:M31" si="4">SUM(G28:G30)</f>
        <v>3383927052.4800005</v>
      </c>
      <c r="H31" s="6">
        <f t="shared" si="4"/>
        <v>3332600276.46</v>
      </c>
      <c r="I31" s="6">
        <f t="shared" si="4"/>
        <v>3602523522.7000003</v>
      </c>
      <c r="J31" s="50">
        <f t="shared" si="4"/>
        <v>2524350140.29</v>
      </c>
      <c r="K31" s="50">
        <f t="shared" si="4"/>
        <v>1128839655.9299998</v>
      </c>
      <c r="L31" s="6">
        <f t="shared" si="4"/>
        <v>3653189796.2200003</v>
      </c>
      <c r="M31" s="6">
        <f t="shared" si="4"/>
        <v>3566849823.0100002</v>
      </c>
    </row>
    <row r="32" spans="1:14" x14ac:dyDescent="0.3">
      <c r="F32" s="26"/>
      <c r="G32" s="31"/>
    </row>
    <row r="33" spans="1:13" x14ac:dyDescent="0.3">
      <c r="A33" s="37" t="s">
        <v>13</v>
      </c>
      <c r="B33" s="32"/>
      <c r="C33" t="s">
        <v>18</v>
      </c>
      <c r="D33" t="s">
        <v>28</v>
      </c>
      <c r="E33" s="21">
        <v>0.03</v>
      </c>
      <c r="F33" s="22">
        <v>0.03</v>
      </c>
      <c r="G33" s="23">
        <v>2162933151.6100001</v>
      </c>
      <c r="H33" s="4">
        <v>2090122497.8800001</v>
      </c>
      <c r="I33" s="4">
        <v>2079421798.9400001</v>
      </c>
      <c r="J33" s="49">
        <v>1443674889.9200001</v>
      </c>
      <c r="K33" s="49">
        <v>643774215.88</v>
      </c>
      <c r="L33" s="4">
        <v>2087449105.8000002</v>
      </c>
      <c r="M33" s="4">
        <v>2013479600</v>
      </c>
    </row>
    <row r="34" spans="1:13" x14ac:dyDescent="0.3">
      <c r="A34" s="37" t="s">
        <v>13</v>
      </c>
      <c r="D34" t="s">
        <v>29</v>
      </c>
      <c r="E34" s="21">
        <v>0.09</v>
      </c>
      <c r="F34" s="22">
        <v>0.09</v>
      </c>
      <c r="G34" s="23">
        <v>1331581956.27</v>
      </c>
      <c r="H34" s="4">
        <v>1271383426.72</v>
      </c>
      <c r="I34" s="4">
        <v>1287155918.8499999</v>
      </c>
      <c r="J34" s="49">
        <v>898489538.23000002</v>
      </c>
      <c r="K34" s="49">
        <v>414779944.60000002</v>
      </c>
      <c r="L34" s="4">
        <v>1313269482.8299999</v>
      </c>
      <c r="M34" s="4">
        <v>1318406487.1900001</v>
      </c>
    </row>
    <row r="35" spans="1:13" x14ac:dyDescent="0.3">
      <c r="A35" s="37" t="s">
        <v>13</v>
      </c>
      <c r="D35" t="s">
        <v>30</v>
      </c>
      <c r="E35" s="21">
        <v>0.27</v>
      </c>
      <c r="F35" s="22">
        <v>0.27</v>
      </c>
      <c r="G35" s="23">
        <v>249040897.22</v>
      </c>
      <c r="H35" s="4">
        <v>233929931.16</v>
      </c>
      <c r="I35" s="4">
        <v>217133292.50999999</v>
      </c>
      <c r="J35" s="49">
        <v>153235691.25</v>
      </c>
      <c r="K35" s="49">
        <v>81488508.769999996</v>
      </c>
      <c r="L35" s="4">
        <v>234724200.01999998</v>
      </c>
      <c r="M35" s="4">
        <v>225529653.88</v>
      </c>
    </row>
    <row r="36" spans="1:13" x14ac:dyDescent="0.3">
      <c r="G36" s="27">
        <f t="shared" ref="G36:M36" si="5">SUM(G33:G35)</f>
        <v>3743556005.0999999</v>
      </c>
      <c r="H36" s="6">
        <f t="shared" si="5"/>
        <v>3595435855.7600002</v>
      </c>
      <c r="I36" s="6">
        <f t="shared" si="5"/>
        <v>3583711010.3000002</v>
      </c>
      <c r="J36" s="50">
        <f t="shared" si="5"/>
        <v>2495400119.4000001</v>
      </c>
      <c r="K36" s="50">
        <f t="shared" si="5"/>
        <v>1140042669.25</v>
      </c>
      <c r="L36" s="6">
        <f t="shared" si="5"/>
        <v>3635442788.6500001</v>
      </c>
      <c r="M36" s="6">
        <f t="shared" si="5"/>
        <v>3557415741.0700002</v>
      </c>
    </row>
    <row r="37" spans="1:13" x14ac:dyDescent="0.3">
      <c r="G37" s="31"/>
    </row>
    <row r="38" spans="1:13" x14ac:dyDescent="0.3">
      <c r="A38" s="37" t="s">
        <v>13</v>
      </c>
      <c r="C38" t="s">
        <v>31</v>
      </c>
      <c r="E38" s="21">
        <v>0.03</v>
      </c>
      <c r="F38" s="21">
        <v>0.03</v>
      </c>
      <c r="G38" s="27">
        <v>46036512.920000002</v>
      </c>
      <c r="H38" s="6">
        <v>37538050.390000001</v>
      </c>
      <c r="I38" s="6">
        <v>34587273.340000004</v>
      </c>
      <c r="J38" s="50">
        <v>184544844.69</v>
      </c>
      <c r="K38" s="50">
        <v>11479782.07</v>
      </c>
      <c r="L38" s="6">
        <v>196024626.75999999</v>
      </c>
      <c r="M38" s="6">
        <v>48812879.560000002</v>
      </c>
    </row>
    <row r="39" spans="1:13" x14ac:dyDescent="0.3">
      <c r="G39" s="31"/>
    </row>
    <row r="40" spans="1:13" x14ac:dyDescent="0.3">
      <c r="C40" s="33" t="s">
        <v>32</v>
      </c>
      <c r="D40" s="34"/>
      <c r="E40" s="33"/>
      <c r="F40" s="34"/>
      <c r="G40" s="35">
        <f>G38+G36+G31</f>
        <v>7173519570.5</v>
      </c>
      <c r="H40" s="36">
        <f t="shared" ref="H40:M40" si="6">H38+H36+H31</f>
        <v>6965574182.6100006</v>
      </c>
      <c r="I40" s="36">
        <f t="shared" si="6"/>
        <v>7220821806.3400002</v>
      </c>
      <c r="J40" s="51">
        <f t="shared" si="6"/>
        <v>5204295104.3800001</v>
      </c>
      <c r="K40" s="51">
        <f t="shared" si="6"/>
        <v>2280362107.25</v>
      </c>
      <c r="L40" s="36">
        <f t="shared" si="6"/>
        <v>7484657211.6300001</v>
      </c>
      <c r="M40" s="36">
        <f t="shared" si="6"/>
        <v>7173078443.6400003</v>
      </c>
    </row>
    <row r="41" spans="1:13" x14ac:dyDescent="0.3">
      <c r="G41" s="31"/>
    </row>
    <row r="42" spans="1:13" x14ac:dyDescent="0.3">
      <c r="G42" s="31"/>
    </row>
    <row r="43" spans="1:13" x14ac:dyDescent="0.3">
      <c r="A43" s="38" t="s">
        <v>14</v>
      </c>
      <c r="B43" s="32" t="s">
        <v>7</v>
      </c>
      <c r="C43" t="s">
        <v>33</v>
      </c>
      <c r="D43" t="s">
        <v>28</v>
      </c>
      <c r="E43" s="21">
        <v>0.3</v>
      </c>
      <c r="F43" s="21">
        <v>0.25</v>
      </c>
      <c r="G43" s="23">
        <v>241031830.74000001</v>
      </c>
      <c r="H43" s="4">
        <v>227461675.97</v>
      </c>
      <c r="I43" s="4">
        <v>242417965.36000001</v>
      </c>
      <c r="J43" s="49">
        <v>172725381.75</v>
      </c>
      <c r="K43" s="49">
        <v>48711584.700000003</v>
      </c>
      <c r="L43" s="4">
        <v>221436966.44999999</v>
      </c>
      <c r="M43" s="4">
        <v>148623511.65000001</v>
      </c>
    </row>
    <row r="44" spans="1:13" x14ac:dyDescent="0.3">
      <c r="A44" s="38" t="s">
        <v>14</v>
      </c>
      <c r="D44" t="s">
        <v>29</v>
      </c>
      <c r="E44" s="21">
        <v>0.55000000000000004</v>
      </c>
      <c r="F44" s="21">
        <v>0.3</v>
      </c>
      <c r="G44" s="23">
        <v>63509980.640000001</v>
      </c>
      <c r="H44" s="4">
        <v>59933885.039999999</v>
      </c>
      <c r="I44" s="4">
        <v>65383156.18</v>
      </c>
      <c r="J44" s="49">
        <v>45329458.43</v>
      </c>
      <c r="K44" s="49">
        <v>29706667.100000001</v>
      </c>
      <c r="L44" s="4">
        <v>75036125.530000001</v>
      </c>
      <c r="M44" s="4">
        <v>90976005.390000001</v>
      </c>
    </row>
    <row r="45" spans="1:13" x14ac:dyDescent="0.3">
      <c r="A45" s="38" t="s">
        <v>14</v>
      </c>
      <c r="D45" t="s">
        <v>30</v>
      </c>
      <c r="E45" s="21">
        <v>0.65</v>
      </c>
      <c r="F45" s="21">
        <v>0.55000000000000004</v>
      </c>
      <c r="G45" s="23">
        <v>154981759.22</v>
      </c>
      <c r="H45" s="4">
        <v>172652642.84999999</v>
      </c>
      <c r="I45" s="4">
        <v>180136342.84999999</v>
      </c>
      <c r="J45" s="49">
        <v>126629522.55</v>
      </c>
      <c r="K45" s="49">
        <v>92136661.709999993</v>
      </c>
      <c r="L45" s="4">
        <v>218766184.25999999</v>
      </c>
      <c r="M45" s="4">
        <v>251653748.12</v>
      </c>
    </row>
    <row r="46" spans="1:13" x14ac:dyDescent="0.3">
      <c r="G46" s="27">
        <f t="shared" ref="G46:M46" si="7">SUM(G43:G45)</f>
        <v>459523570.60000002</v>
      </c>
      <c r="H46" s="6">
        <f t="shared" si="7"/>
        <v>460048203.86000001</v>
      </c>
      <c r="I46" s="6">
        <f t="shared" si="7"/>
        <v>487937464.38999999</v>
      </c>
      <c r="J46" s="50">
        <f t="shared" si="7"/>
        <v>344684362.73000002</v>
      </c>
      <c r="K46" s="50">
        <f t="shared" si="7"/>
        <v>170554913.50999999</v>
      </c>
      <c r="L46" s="6">
        <f t="shared" si="7"/>
        <v>515239276.24000001</v>
      </c>
      <c r="M46" s="6">
        <f t="shared" si="7"/>
        <v>491253265.16000003</v>
      </c>
    </row>
    <row r="47" spans="1:13" x14ac:dyDescent="0.3">
      <c r="G47" s="31"/>
    </row>
    <row r="48" spans="1:13" x14ac:dyDescent="0.3">
      <c r="A48" s="38" t="s">
        <v>14</v>
      </c>
      <c r="C48" t="s">
        <v>31</v>
      </c>
      <c r="E48" s="21">
        <v>7.0000000000000007E-2</v>
      </c>
      <c r="F48" s="21">
        <v>7.0000000000000007E-2</v>
      </c>
      <c r="G48" s="27">
        <v>2371597.66</v>
      </c>
      <c r="H48" s="6">
        <v>2172129.31</v>
      </c>
      <c r="I48" s="6">
        <v>5250982.0199999996</v>
      </c>
      <c r="J48" s="50">
        <v>138934.76</v>
      </c>
      <c r="K48" s="50">
        <v>629759.14</v>
      </c>
      <c r="L48" s="6">
        <v>768693.9</v>
      </c>
      <c r="M48" s="6">
        <v>1686935.61</v>
      </c>
    </row>
    <row r="49" spans="1:39" x14ac:dyDescent="0.3">
      <c r="G49" s="31"/>
    </row>
    <row r="50" spans="1:39" x14ac:dyDescent="0.3">
      <c r="C50" s="33" t="s">
        <v>32</v>
      </c>
      <c r="D50" s="34"/>
      <c r="E50" s="33"/>
      <c r="F50" s="34"/>
      <c r="G50" s="35">
        <f>G48+G46</f>
        <v>461895168.26000005</v>
      </c>
      <c r="H50" s="36">
        <f t="shared" ref="H50:M50" si="8">H48+H46</f>
        <v>462220333.17000002</v>
      </c>
      <c r="I50" s="36">
        <f t="shared" si="8"/>
        <v>493188446.40999997</v>
      </c>
      <c r="J50" s="51">
        <f t="shared" si="8"/>
        <v>344823297.49000001</v>
      </c>
      <c r="K50" s="51">
        <f t="shared" si="8"/>
        <v>171184672.64999998</v>
      </c>
      <c r="L50" s="36">
        <f t="shared" si="8"/>
        <v>516007970.13999999</v>
      </c>
      <c r="M50" s="36">
        <f t="shared" si="8"/>
        <v>492940200.77000004</v>
      </c>
    </row>
    <row r="51" spans="1:39" x14ac:dyDescent="0.3">
      <c r="G51" s="31"/>
    </row>
    <row r="52" spans="1:39" x14ac:dyDescent="0.3">
      <c r="G52" s="31"/>
    </row>
    <row r="53" spans="1:39" x14ac:dyDescent="0.3">
      <c r="A53" s="39" t="s">
        <v>15</v>
      </c>
      <c r="B53" s="32" t="s">
        <v>8</v>
      </c>
      <c r="C53" t="s">
        <v>33</v>
      </c>
      <c r="D53" t="s">
        <v>28</v>
      </c>
      <c r="E53" s="21">
        <v>0.45</v>
      </c>
      <c r="F53" s="21">
        <v>0.25</v>
      </c>
      <c r="G53" s="23">
        <v>227966482.75237</v>
      </c>
      <c r="H53" s="4">
        <v>224983302.38</v>
      </c>
      <c r="I53" s="4">
        <v>228526535.83000001</v>
      </c>
      <c r="J53" s="49">
        <v>155390853.34999999</v>
      </c>
      <c r="K53" s="49">
        <v>37671671.509999998</v>
      </c>
      <c r="L53" s="4">
        <v>193062524.85999998</v>
      </c>
      <c r="M53" s="4">
        <v>119985555.25</v>
      </c>
    </row>
    <row r="54" spans="1:39" x14ac:dyDescent="0.3">
      <c r="A54" s="39" t="s">
        <v>15</v>
      </c>
      <c r="D54" t="s">
        <v>29</v>
      </c>
      <c r="E54" s="21">
        <v>0.55000000000000004</v>
      </c>
      <c r="F54" s="21">
        <v>0.45</v>
      </c>
      <c r="G54" s="23">
        <v>104498050.28158</v>
      </c>
      <c r="H54" s="4">
        <v>102187588.69</v>
      </c>
      <c r="I54" s="4">
        <v>104928735.67</v>
      </c>
      <c r="J54" s="49">
        <v>70423061.799999997</v>
      </c>
      <c r="K54" s="49">
        <v>32166479.07</v>
      </c>
      <c r="L54" s="4">
        <v>102589540.87</v>
      </c>
      <c r="M54" s="4">
        <v>103508753.64</v>
      </c>
    </row>
    <row r="55" spans="1:39" x14ac:dyDescent="0.3">
      <c r="A55" s="39" t="s">
        <v>15</v>
      </c>
      <c r="D55" t="s">
        <v>30</v>
      </c>
      <c r="E55" s="21">
        <v>0.65</v>
      </c>
      <c r="F55" s="21">
        <v>0.55000000000000004</v>
      </c>
      <c r="G55" s="23">
        <v>554740369.53604901</v>
      </c>
      <c r="H55" s="4">
        <v>541363266.76999998</v>
      </c>
      <c r="I55" s="4">
        <v>578512076.02999997</v>
      </c>
      <c r="J55" s="49">
        <v>425534929.62</v>
      </c>
      <c r="K55" s="49">
        <v>223224598.78999999</v>
      </c>
      <c r="L55" s="4">
        <v>648759528.40999997</v>
      </c>
      <c r="M55" s="4">
        <v>670633582.33000004</v>
      </c>
    </row>
    <row r="56" spans="1:39" x14ac:dyDescent="0.3">
      <c r="G56" s="27">
        <f t="shared" ref="G56:M56" si="9">SUM(G53:G55)</f>
        <v>887204902.56999898</v>
      </c>
      <c r="H56" s="6">
        <f t="shared" si="9"/>
        <v>868534157.83999991</v>
      </c>
      <c r="I56" s="6">
        <f t="shared" si="9"/>
        <v>911967347.52999997</v>
      </c>
      <c r="J56" s="50">
        <f t="shared" si="9"/>
        <v>651348844.76999998</v>
      </c>
      <c r="K56" s="50">
        <f t="shared" si="9"/>
        <v>293062749.37</v>
      </c>
      <c r="L56" s="6">
        <f t="shared" si="9"/>
        <v>944411594.13999999</v>
      </c>
      <c r="M56" s="6">
        <f t="shared" si="9"/>
        <v>894127891.22000003</v>
      </c>
    </row>
    <row r="57" spans="1:39" x14ac:dyDescent="0.3">
      <c r="G57" s="31"/>
      <c r="AG57" s="31"/>
      <c r="AJ57" s="9"/>
      <c r="AK57" s="9"/>
    </row>
    <row r="58" spans="1:39" x14ac:dyDescent="0.3">
      <c r="A58" s="39" t="s">
        <v>15</v>
      </c>
      <c r="C58" t="s">
        <v>31</v>
      </c>
      <c r="E58" s="21">
        <v>7.0000000000000007E-2</v>
      </c>
      <c r="F58" s="21">
        <v>7.0000000000000007E-2</v>
      </c>
      <c r="G58" s="27">
        <v>1821596.17</v>
      </c>
      <c r="H58" s="6">
        <v>1042514.63</v>
      </c>
      <c r="I58" s="6">
        <v>7613712.1500000004</v>
      </c>
      <c r="J58" s="50">
        <v>1770519.84</v>
      </c>
      <c r="K58" s="50">
        <v>0</v>
      </c>
      <c r="L58" s="6">
        <v>1770519.84</v>
      </c>
      <c r="M58" s="6">
        <v>2196451.5499999998</v>
      </c>
      <c r="AE58" s="21"/>
      <c r="AF58" s="21"/>
      <c r="AG58" s="27"/>
      <c r="AH58" s="6"/>
      <c r="AI58" s="6"/>
      <c r="AJ58" s="28"/>
      <c r="AK58" s="28"/>
      <c r="AL58" s="6"/>
      <c r="AM58" s="6"/>
    </row>
    <row r="59" spans="1:39" x14ac:dyDescent="0.3">
      <c r="G59" s="31"/>
      <c r="AG59" s="31"/>
      <c r="AJ59" s="9"/>
      <c r="AK59" s="9"/>
    </row>
    <row r="60" spans="1:39" x14ac:dyDescent="0.3">
      <c r="B60" s="5"/>
      <c r="C60" s="33" t="s">
        <v>32</v>
      </c>
      <c r="D60" s="34"/>
      <c r="E60" s="33"/>
      <c r="F60" s="34"/>
      <c r="G60" s="35">
        <f>G58+G56</f>
        <v>889026498.73999894</v>
      </c>
      <c r="H60" s="36">
        <f t="shared" ref="H60:M60" si="10">H58+H56</f>
        <v>869576672.46999991</v>
      </c>
      <c r="I60" s="36">
        <f t="shared" si="10"/>
        <v>919581059.67999995</v>
      </c>
      <c r="J60" s="51">
        <f t="shared" si="10"/>
        <v>653119364.61000001</v>
      </c>
      <c r="K60" s="51">
        <f t="shared" si="10"/>
        <v>293062749.37</v>
      </c>
      <c r="L60" s="36">
        <f t="shared" si="10"/>
        <v>946182113.98000002</v>
      </c>
      <c r="M60" s="36">
        <f t="shared" si="10"/>
        <v>896324342.76999998</v>
      </c>
      <c r="AB60" s="5"/>
      <c r="AC60" s="5"/>
      <c r="AE60" s="5"/>
      <c r="AG60" s="27"/>
      <c r="AH60" s="6"/>
      <c r="AI60" s="6"/>
      <c r="AJ60" s="6"/>
      <c r="AK60" s="6"/>
      <c r="AL60" s="6"/>
      <c r="AM60" s="6"/>
    </row>
    <row r="61" spans="1:39" x14ac:dyDescent="0.3">
      <c r="G61" s="31"/>
    </row>
    <row r="67" spans="2:13" x14ac:dyDescent="0.3">
      <c r="B67" s="58" t="s">
        <v>42</v>
      </c>
      <c r="G67" s="7"/>
      <c r="H67" s="7"/>
      <c r="I67" s="7"/>
      <c r="J67" s="8"/>
    </row>
    <row r="68" spans="2:13" x14ac:dyDescent="0.3">
      <c r="G68" s="40"/>
      <c r="H68" s="40"/>
      <c r="I68" s="40"/>
      <c r="J68" s="41"/>
    </row>
    <row r="69" spans="2:13" x14ac:dyDescent="0.3">
      <c r="B69" s="5" t="s">
        <v>20</v>
      </c>
      <c r="C69" s="5" t="s">
        <v>21</v>
      </c>
      <c r="D69" s="5" t="s">
        <v>22</v>
      </c>
      <c r="E69" s="60" t="s">
        <v>23</v>
      </c>
      <c r="F69" s="61"/>
      <c r="G69" s="10">
        <v>2015</v>
      </c>
      <c r="H69" s="11">
        <v>2016</v>
      </c>
      <c r="I69" s="11">
        <v>2017</v>
      </c>
      <c r="J69" s="47">
        <v>2018</v>
      </c>
      <c r="K69" s="47">
        <v>2018</v>
      </c>
      <c r="L69" s="11">
        <v>2018</v>
      </c>
      <c r="M69" s="11">
        <v>2019</v>
      </c>
    </row>
    <row r="70" spans="2:13" x14ac:dyDescent="0.3">
      <c r="B70" s="5"/>
      <c r="C70" s="5"/>
      <c r="D70" s="5"/>
      <c r="E70" s="5" t="s">
        <v>24</v>
      </c>
      <c r="F70" s="5" t="s">
        <v>25</v>
      </c>
      <c r="G70" s="10"/>
      <c r="H70" s="11"/>
      <c r="I70" s="11"/>
      <c r="J70" s="47" t="s">
        <v>26</v>
      </c>
      <c r="K70" s="47" t="s">
        <v>27</v>
      </c>
      <c r="L70" s="11"/>
      <c r="M70" s="11"/>
    </row>
    <row r="71" spans="2:13" ht="57.6" x14ac:dyDescent="0.3">
      <c r="B71" s="13" t="s">
        <v>5</v>
      </c>
      <c r="C71" s="14" t="s">
        <v>16</v>
      </c>
      <c r="D71" s="14" t="s">
        <v>28</v>
      </c>
      <c r="E71" s="15">
        <v>0.03</v>
      </c>
      <c r="F71" s="16">
        <v>0.03</v>
      </c>
      <c r="G71" s="17">
        <v>18127</v>
      </c>
      <c r="H71" s="18">
        <v>17505</v>
      </c>
      <c r="I71" s="18">
        <v>17771</v>
      </c>
      <c r="J71" s="52">
        <v>12217</v>
      </c>
      <c r="K71" s="52">
        <v>5777</v>
      </c>
      <c r="L71" s="18">
        <v>17994</v>
      </c>
      <c r="M71" s="18">
        <v>17420</v>
      </c>
    </row>
    <row r="72" spans="2:13" x14ac:dyDescent="0.3">
      <c r="D72" t="s">
        <v>29</v>
      </c>
      <c r="E72" s="21">
        <v>0.09</v>
      </c>
      <c r="F72" s="22">
        <v>0.09</v>
      </c>
      <c r="G72" s="23">
        <v>5839</v>
      </c>
      <c r="H72" s="4">
        <v>5912</v>
      </c>
      <c r="I72" s="4">
        <v>5711</v>
      </c>
      <c r="J72" s="49">
        <v>3793</v>
      </c>
      <c r="K72" s="49">
        <v>1901</v>
      </c>
      <c r="L72" s="4">
        <v>5694</v>
      </c>
      <c r="M72" s="4">
        <v>5866</v>
      </c>
    </row>
    <row r="73" spans="2:13" x14ac:dyDescent="0.3">
      <c r="D73" t="s">
        <v>30</v>
      </c>
      <c r="E73" s="21">
        <v>0.27</v>
      </c>
      <c r="F73" s="22">
        <v>0.27</v>
      </c>
      <c r="G73" s="23">
        <v>995</v>
      </c>
      <c r="H73" s="4">
        <v>931</v>
      </c>
      <c r="I73" s="4">
        <v>968</v>
      </c>
      <c r="J73" s="49">
        <v>626</v>
      </c>
      <c r="K73" s="49">
        <v>310</v>
      </c>
      <c r="L73" s="4">
        <v>936</v>
      </c>
      <c r="M73" s="4">
        <v>939</v>
      </c>
    </row>
    <row r="74" spans="2:13" x14ac:dyDescent="0.3">
      <c r="F74" s="26"/>
      <c r="G74" s="27">
        <f t="shared" ref="G74:M74" si="11">SUM(G71:G73)</f>
        <v>24961</v>
      </c>
      <c r="H74" s="6">
        <f t="shared" si="11"/>
        <v>24348</v>
      </c>
      <c r="I74" s="6">
        <f t="shared" si="11"/>
        <v>24450</v>
      </c>
      <c r="J74" s="50">
        <f t="shared" si="11"/>
        <v>16636</v>
      </c>
      <c r="K74" s="50">
        <f t="shared" si="11"/>
        <v>7988</v>
      </c>
      <c r="L74" s="6">
        <f t="shared" si="11"/>
        <v>24624</v>
      </c>
      <c r="M74" s="6">
        <f t="shared" si="11"/>
        <v>24225</v>
      </c>
    </row>
    <row r="75" spans="2:13" x14ac:dyDescent="0.3">
      <c r="F75" s="26"/>
      <c r="G75" s="31"/>
    </row>
    <row r="76" spans="2:13" x14ac:dyDescent="0.3">
      <c r="C76" t="s">
        <v>17</v>
      </c>
      <c r="D76" t="s">
        <v>28</v>
      </c>
      <c r="E76" s="21">
        <v>0.03</v>
      </c>
      <c r="F76" s="22">
        <v>0.03</v>
      </c>
      <c r="G76" s="23">
        <v>17103</v>
      </c>
      <c r="H76" s="4">
        <v>16471</v>
      </c>
      <c r="I76" s="4">
        <v>16500</v>
      </c>
      <c r="J76" s="53">
        <v>11158</v>
      </c>
      <c r="K76" s="53">
        <v>5161</v>
      </c>
      <c r="L76" s="4">
        <v>16319</v>
      </c>
      <c r="M76" s="4">
        <v>15537</v>
      </c>
    </row>
    <row r="77" spans="2:13" x14ac:dyDescent="0.3">
      <c r="D77" t="s">
        <v>29</v>
      </c>
      <c r="E77" s="21">
        <v>0.09</v>
      </c>
      <c r="F77" s="22">
        <v>0.09</v>
      </c>
      <c r="G77" s="23">
        <v>7581</v>
      </c>
      <c r="H77" s="4">
        <v>7583</v>
      </c>
      <c r="I77" s="4">
        <v>7628</v>
      </c>
      <c r="J77" s="49">
        <v>5216</v>
      </c>
      <c r="K77" s="49">
        <v>2675</v>
      </c>
      <c r="L77" s="4">
        <v>7891</v>
      </c>
      <c r="M77" s="4">
        <v>8229</v>
      </c>
    </row>
    <row r="78" spans="2:13" x14ac:dyDescent="0.3">
      <c r="D78" t="s">
        <v>30</v>
      </c>
      <c r="E78" s="21">
        <v>0.27</v>
      </c>
      <c r="F78" s="22">
        <v>0.27</v>
      </c>
      <c r="G78" s="23">
        <v>277</v>
      </c>
      <c r="H78" s="4">
        <v>294</v>
      </c>
      <c r="I78" s="4">
        <v>322</v>
      </c>
      <c r="J78" s="49">
        <v>262</v>
      </c>
      <c r="K78" s="49">
        <v>152</v>
      </c>
      <c r="L78" s="4">
        <v>414</v>
      </c>
      <c r="M78" s="4">
        <v>459</v>
      </c>
    </row>
    <row r="79" spans="2:13" x14ac:dyDescent="0.3">
      <c r="F79" s="26"/>
      <c r="G79" s="27">
        <f t="shared" ref="G79:M79" si="12">SUM(G76:G78)</f>
        <v>24961</v>
      </c>
      <c r="H79" s="6">
        <f t="shared" si="12"/>
        <v>24348</v>
      </c>
      <c r="I79" s="6">
        <f t="shared" si="12"/>
        <v>24450</v>
      </c>
      <c r="J79" s="50">
        <f t="shared" si="12"/>
        <v>16636</v>
      </c>
      <c r="K79" s="50">
        <f t="shared" si="12"/>
        <v>7988</v>
      </c>
      <c r="L79" s="6">
        <f t="shared" si="12"/>
        <v>24624</v>
      </c>
      <c r="M79" s="6">
        <f t="shared" si="12"/>
        <v>24225</v>
      </c>
    </row>
    <row r="80" spans="2:13" x14ac:dyDescent="0.3">
      <c r="F80" s="26"/>
      <c r="G80" s="31"/>
    </row>
    <row r="81" spans="2:13" x14ac:dyDescent="0.3">
      <c r="B81" s="32"/>
      <c r="C81" t="s">
        <v>18</v>
      </c>
      <c r="D81" t="s">
        <v>28</v>
      </c>
      <c r="E81" s="21">
        <v>0.03</v>
      </c>
      <c r="F81" s="22">
        <v>0.03</v>
      </c>
      <c r="G81" s="23">
        <v>23163</v>
      </c>
      <c r="H81" s="4">
        <v>22566</v>
      </c>
      <c r="I81" s="4">
        <v>22619</v>
      </c>
      <c r="J81" s="53">
        <v>15510</v>
      </c>
      <c r="K81" s="53">
        <v>7419</v>
      </c>
      <c r="L81" s="4">
        <v>22929</v>
      </c>
      <c r="M81" s="4">
        <v>22573</v>
      </c>
    </row>
    <row r="82" spans="2:13" x14ac:dyDescent="0.3">
      <c r="D82" t="s">
        <v>29</v>
      </c>
      <c r="E82" s="21">
        <v>0.09</v>
      </c>
      <c r="F82" s="22">
        <v>0.09</v>
      </c>
      <c r="G82" s="23">
        <v>1619</v>
      </c>
      <c r="H82" s="4">
        <v>1555</v>
      </c>
      <c r="I82" s="4">
        <v>1631</v>
      </c>
      <c r="J82" s="49">
        <v>1001</v>
      </c>
      <c r="K82" s="49">
        <v>490</v>
      </c>
      <c r="L82" s="4">
        <v>1491</v>
      </c>
      <c r="M82" s="4">
        <v>1430</v>
      </c>
    </row>
    <row r="83" spans="2:13" x14ac:dyDescent="0.3">
      <c r="D83" t="s">
        <v>30</v>
      </c>
      <c r="E83" s="21">
        <v>0.27</v>
      </c>
      <c r="F83" s="22">
        <v>0.27</v>
      </c>
      <c r="G83" s="23">
        <v>179</v>
      </c>
      <c r="H83" s="4">
        <v>227</v>
      </c>
      <c r="I83" s="4">
        <v>200</v>
      </c>
      <c r="J83" s="49">
        <v>125</v>
      </c>
      <c r="K83" s="49">
        <v>79</v>
      </c>
      <c r="L83" s="4">
        <v>204</v>
      </c>
      <c r="M83" s="4">
        <v>222</v>
      </c>
    </row>
    <row r="84" spans="2:13" x14ac:dyDescent="0.3">
      <c r="G84" s="27">
        <f t="shared" ref="G84:M84" si="13">SUM(G81:G83)</f>
        <v>24961</v>
      </c>
      <c r="H84" s="6">
        <f t="shared" si="13"/>
        <v>24348</v>
      </c>
      <c r="I84" s="6">
        <f t="shared" si="13"/>
        <v>24450</v>
      </c>
      <c r="J84" s="50">
        <f t="shared" si="13"/>
        <v>16636</v>
      </c>
      <c r="K84" s="50">
        <f t="shared" si="13"/>
        <v>7988</v>
      </c>
      <c r="L84" s="6">
        <f t="shared" si="13"/>
        <v>24624</v>
      </c>
      <c r="M84" s="6">
        <f t="shared" si="13"/>
        <v>24225</v>
      </c>
    </row>
    <row r="85" spans="2:13" x14ac:dyDescent="0.3">
      <c r="G85" s="27"/>
      <c r="H85" s="6"/>
      <c r="I85" s="6"/>
      <c r="J85" s="6"/>
      <c r="K85" s="6"/>
      <c r="L85" s="6"/>
      <c r="M85" s="6"/>
    </row>
    <row r="86" spans="2:13" x14ac:dyDescent="0.3">
      <c r="G86" s="31"/>
      <c r="L86" s="9"/>
      <c r="M86" s="9"/>
    </row>
    <row r="87" spans="2:13" x14ac:dyDescent="0.3">
      <c r="B87" s="32" t="s">
        <v>6</v>
      </c>
      <c r="C87" t="s">
        <v>16</v>
      </c>
      <c r="D87" t="s">
        <v>28</v>
      </c>
      <c r="E87" s="21">
        <v>0.03</v>
      </c>
      <c r="F87" s="22">
        <v>0.03</v>
      </c>
      <c r="G87" s="23">
        <v>101958</v>
      </c>
      <c r="H87" s="4">
        <v>98908</v>
      </c>
      <c r="I87" s="4">
        <v>99564</v>
      </c>
      <c r="J87" s="49">
        <v>68017</v>
      </c>
      <c r="K87" s="49">
        <v>32067</v>
      </c>
      <c r="L87" s="4">
        <v>100084</v>
      </c>
      <c r="M87" s="4">
        <v>96598</v>
      </c>
    </row>
    <row r="88" spans="2:13" x14ac:dyDescent="0.3">
      <c r="D88" t="s">
        <v>29</v>
      </c>
      <c r="E88" s="21">
        <v>0.09</v>
      </c>
      <c r="F88" s="22">
        <v>0.09</v>
      </c>
      <c r="G88" s="23">
        <v>16464</v>
      </c>
      <c r="H88" s="4">
        <v>16617</v>
      </c>
      <c r="I88" s="4">
        <v>17844</v>
      </c>
      <c r="J88" s="49">
        <v>12678</v>
      </c>
      <c r="K88" s="49">
        <v>5724</v>
      </c>
      <c r="L88" s="4">
        <v>18402</v>
      </c>
      <c r="M88" s="4">
        <v>18321</v>
      </c>
    </row>
    <row r="89" spans="2:13" x14ac:dyDescent="0.3">
      <c r="D89" t="s">
        <v>30</v>
      </c>
      <c r="E89" s="21">
        <v>0.27</v>
      </c>
      <c r="F89" s="22">
        <v>0.27</v>
      </c>
      <c r="G89" s="23">
        <v>1331</v>
      </c>
      <c r="H89" s="4">
        <v>1303</v>
      </c>
      <c r="I89" s="4">
        <v>1316</v>
      </c>
      <c r="J89" s="49">
        <v>980</v>
      </c>
      <c r="K89" s="49">
        <v>446</v>
      </c>
      <c r="L89" s="4">
        <v>1426</v>
      </c>
      <c r="M89" s="4">
        <v>1387</v>
      </c>
    </row>
    <row r="90" spans="2:13" x14ac:dyDescent="0.3">
      <c r="F90" s="26"/>
      <c r="G90" s="27">
        <f t="shared" ref="G90:M90" si="14">SUM(G87:G89)</f>
        <v>119753</v>
      </c>
      <c r="H90" s="6">
        <f t="shared" si="14"/>
        <v>116828</v>
      </c>
      <c r="I90" s="6">
        <f t="shared" si="14"/>
        <v>118724</v>
      </c>
      <c r="J90" s="50">
        <f t="shared" si="14"/>
        <v>81675</v>
      </c>
      <c r="K90" s="50">
        <f t="shared" si="14"/>
        <v>38237</v>
      </c>
      <c r="L90" s="6">
        <f t="shared" si="14"/>
        <v>119912</v>
      </c>
      <c r="M90" s="6">
        <f t="shared" si="14"/>
        <v>116306</v>
      </c>
    </row>
    <row r="91" spans="2:13" x14ac:dyDescent="0.3">
      <c r="F91" s="26"/>
      <c r="G91" s="31"/>
    </row>
    <row r="92" spans="2:13" x14ac:dyDescent="0.3">
      <c r="B92" s="32"/>
      <c r="C92" t="s">
        <v>18</v>
      </c>
      <c r="D92" t="s">
        <v>28</v>
      </c>
      <c r="E92" s="21">
        <v>0.03</v>
      </c>
      <c r="F92" s="22">
        <v>0.03</v>
      </c>
      <c r="G92" s="23">
        <v>96272</v>
      </c>
      <c r="H92" s="4">
        <v>94081</v>
      </c>
      <c r="I92" s="4">
        <v>95597</v>
      </c>
      <c r="J92" s="53">
        <v>65199</v>
      </c>
      <c r="K92" s="53">
        <v>30761</v>
      </c>
      <c r="L92" s="4">
        <v>95960</v>
      </c>
      <c r="M92" s="4">
        <v>92849</v>
      </c>
    </row>
    <row r="93" spans="2:13" x14ac:dyDescent="0.3">
      <c r="D93" t="s">
        <v>29</v>
      </c>
      <c r="E93" s="21">
        <v>0.09</v>
      </c>
      <c r="F93" s="22">
        <v>0.09</v>
      </c>
      <c r="G93" s="23">
        <v>22019</v>
      </c>
      <c r="H93" s="4">
        <v>21312</v>
      </c>
      <c r="I93" s="4">
        <v>21678</v>
      </c>
      <c r="J93" s="49">
        <v>15376</v>
      </c>
      <c r="K93" s="49">
        <v>6970</v>
      </c>
      <c r="L93" s="4">
        <v>22346</v>
      </c>
      <c r="M93" s="4">
        <v>21860</v>
      </c>
    </row>
    <row r="94" spans="2:13" x14ac:dyDescent="0.3">
      <c r="D94" t="s">
        <v>30</v>
      </c>
      <c r="E94" s="21">
        <v>0.27</v>
      </c>
      <c r="F94" s="22">
        <v>0.27</v>
      </c>
      <c r="G94" s="23">
        <v>1462</v>
      </c>
      <c r="H94" s="4">
        <v>1435</v>
      </c>
      <c r="I94" s="4">
        <v>1449</v>
      </c>
      <c r="J94" s="49">
        <v>1100</v>
      </c>
      <c r="K94" s="49">
        <v>506</v>
      </c>
      <c r="L94" s="4">
        <v>1606</v>
      </c>
      <c r="M94" s="4">
        <v>1597</v>
      </c>
    </row>
    <row r="95" spans="2:13" x14ac:dyDescent="0.3">
      <c r="G95" s="27">
        <f t="shared" ref="G95:M95" si="15">SUM(G92:G94)</f>
        <v>119753</v>
      </c>
      <c r="H95" s="6">
        <f t="shared" si="15"/>
        <v>116828</v>
      </c>
      <c r="I95" s="6">
        <f t="shared" si="15"/>
        <v>118724</v>
      </c>
      <c r="J95" s="50">
        <f t="shared" si="15"/>
        <v>81675</v>
      </c>
      <c r="K95" s="50">
        <f t="shared" si="15"/>
        <v>38237</v>
      </c>
      <c r="L95" s="6">
        <f t="shared" si="15"/>
        <v>119912</v>
      </c>
      <c r="M95" s="6">
        <f t="shared" si="15"/>
        <v>116306</v>
      </c>
    </row>
    <row r="96" spans="2:13" x14ac:dyDescent="0.3">
      <c r="G96" s="31"/>
    </row>
    <row r="97" spans="2:13" x14ac:dyDescent="0.3">
      <c r="G97" s="31"/>
    </row>
    <row r="98" spans="2:13" x14ac:dyDescent="0.3">
      <c r="B98" s="32" t="s">
        <v>7</v>
      </c>
      <c r="C98" t="s">
        <v>33</v>
      </c>
      <c r="D98" t="s">
        <v>28</v>
      </c>
      <c r="E98" s="21">
        <v>0.3</v>
      </c>
      <c r="F98" s="21">
        <v>0.25</v>
      </c>
      <c r="G98" s="23">
        <v>6410</v>
      </c>
      <c r="H98" s="4">
        <v>5783</v>
      </c>
      <c r="I98" s="4">
        <v>6204</v>
      </c>
      <c r="J98" s="53">
        <v>4206</v>
      </c>
      <c r="K98" s="53">
        <v>1536</v>
      </c>
      <c r="L98" s="4">
        <v>5742</v>
      </c>
      <c r="M98" s="4">
        <v>4538</v>
      </c>
    </row>
    <row r="99" spans="2:13" x14ac:dyDescent="0.3">
      <c r="D99" t="s">
        <v>29</v>
      </c>
      <c r="E99" s="21">
        <v>0.55000000000000004</v>
      </c>
      <c r="F99" s="21">
        <v>0.3</v>
      </c>
      <c r="G99" s="23">
        <v>650</v>
      </c>
      <c r="H99" s="4">
        <v>634</v>
      </c>
      <c r="I99" s="4">
        <v>704</v>
      </c>
      <c r="J99" s="49">
        <v>510</v>
      </c>
      <c r="K99" s="49">
        <v>445</v>
      </c>
      <c r="L99" s="4">
        <v>955</v>
      </c>
      <c r="M99" s="4">
        <v>1283</v>
      </c>
    </row>
    <row r="100" spans="2:13" x14ac:dyDescent="0.3">
      <c r="D100" t="s">
        <v>30</v>
      </c>
      <c r="E100" s="21">
        <v>0.65</v>
      </c>
      <c r="F100" s="21">
        <v>0.55000000000000004</v>
      </c>
      <c r="G100" s="23">
        <v>995</v>
      </c>
      <c r="H100" s="4">
        <v>916</v>
      </c>
      <c r="I100" s="4">
        <v>1022</v>
      </c>
      <c r="J100" s="49">
        <v>698</v>
      </c>
      <c r="K100" s="49">
        <v>540</v>
      </c>
      <c r="L100" s="4">
        <v>1238</v>
      </c>
      <c r="M100" s="4">
        <v>1725</v>
      </c>
    </row>
    <row r="101" spans="2:13" x14ac:dyDescent="0.3">
      <c r="G101" s="27">
        <f t="shared" ref="G101:M101" si="16">SUM(G98:G100)</f>
        <v>8055</v>
      </c>
      <c r="H101" s="6">
        <f t="shared" si="16"/>
        <v>7333</v>
      </c>
      <c r="I101" s="6">
        <f t="shared" si="16"/>
        <v>7930</v>
      </c>
      <c r="J101" s="50">
        <f t="shared" si="16"/>
        <v>5414</v>
      </c>
      <c r="K101" s="50">
        <f t="shared" si="16"/>
        <v>2521</v>
      </c>
      <c r="L101" s="6">
        <f t="shared" si="16"/>
        <v>7935</v>
      </c>
      <c r="M101" s="6">
        <f t="shared" si="16"/>
        <v>7546</v>
      </c>
    </row>
    <row r="102" spans="2:13" x14ac:dyDescent="0.3">
      <c r="G102" s="31"/>
    </row>
    <row r="103" spans="2:13" x14ac:dyDescent="0.3">
      <c r="G103" s="31"/>
    </row>
    <row r="104" spans="2:13" x14ac:dyDescent="0.3">
      <c r="B104" s="32" t="s">
        <v>8</v>
      </c>
      <c r="C104" t="s">
        <v>33</v>
      </c>
      <c r="D104" t="s">
        <v>28</v>
      </c>
      <c r="E104" s="21">
        <v>0.45</v>
      </c>
      <c r="F104" s="21">
        <v>0.25</v>
      </c>
      <c r="G104" s="23">
        <v>8103</v>
      </c>
      <c r="H104" s="4">
        <v>8242</v>
      </c>
      <c r="I104" s="4">
        <v>7759</v>
      </c>
      <c r="J104" s="49">
        <v>5520</v>
      </c>
      <c r="K104" s="49">
        <v>1813</v>
      </c>
      <c r="L104" s="4">
        <v>7333</v>
      </c>
      <c r="M104" s="4">
        <v>5045</v>
      </c>
    </row>
    <row r="105" spans="2:13" x14ac:dyDescent="0.3">
      <c r="D105" t="s">
        <v>29</v>
      </c>
      <c r="E105" s="21">
        <v>0.55000000000000004</v>
      </c>
      <c r="F105" s="21">
        <v>0.45</v>
      </c>
      <c r="G105" s="23">
        <v>2175</v>
      </c>
      <c r="H105" s="4">
        <v>2219</v>
      </c>
      <c r="I105" s="4">
        <v>2049</v>
      </c>
      <c r="J105" s="49">
        <v>1311</v>
      </c>
      <c r="K105" s="49">
        <v>692</v>
      </c>
      <c r="L105" s="4">
        <v>2003</v>
      </c>
      <c r="M105" s="4">
        <v>2155</v>
      </c>
    </row>
    <row r="106" spans="2:13" x14ac:dyDescent="0.3">
      <c r="D106" t="s">
        <v>30</v>
      </c>
      <c r="E106" s="21">
        <v>0.65</v>
      </c>
      <c r="F106" s="21">
        <v>0.55000000000000004</v>
      </c>
      <c r="G106" s="23">
        <v>10744</v>
      </c>
      <c r="H106" s="4">
        <v>11078</v>
      </c>
      <c r="I106" s="4">
        <v>10203</v>
      </c>
      <c r="J106" s="49">
        <v>7130</v>
      </c>
      <c r="K106" s="49">
        <v>3761</v>
      </c>
      <c r="L106" s="4">
        <v>10891</v>
      </c>
      <c r="M106" s="4">
        <v>11425</v>
      </c>
    </row>
    <row r="107" spans="2:13" x14ac:dyDescent="0.3">
      <c r="G107" s="27">
        <f t="shared" ref="G107:M107" si="17">SUM(G104:G106)</f>
        <v>21022</v>
      </c>
      <c r="H107" s="6">
        <f t="shared" si="17"/>
        <v>21539</v>
      </c>
      <c r="I107" s="6">
        <f t="shared" si="17"/>
        <v>20011</v>
      </c>
      <c r="J107" s="50">
        <f t="shared" si="17"/>
        <v>13961</v>
      </c>
      <c r="K107" s="50">
        <f t="shared" si="17"/>
        <v>6266</v>
      </c>
      <c r="L107" s="6">
        <f t="shared" si="17"/>
        <v>20227</v>
      </c>
      <c r="M107" s="6">
        <f t="shared" si="17"/>
        <v>18625</v>
      </c>
    </row>
    <row r="108" spans="2:13" x14ac:dyDescent="0.3">
      <c r="G108" s="31"/>
    </row>
    <row r="112" spans="2:13" x14ac:dyDescent="0.3">
      <c r="B112" s="58" t="s">
        <v>43</v>
      </c>
      <c r="G112" s="7"/>
      <c r="H112" s="7"/>
      <c r="I112" s="7"/>
      <c r="J112" s="8"/>
    </row>
    <row r="113" spans="2:13" x14ac:dyDescent="0.3">
      <c r="G113" s="40"/>
      <c r="H113" s="40"/>
      <c r="I113" s="40"/>
      <c r="J113" s="41"/>
    </row>
    <row r="114" spans="2:13" x14ac:dyDescent="0.3">
      <c r="B114" s="5" t="s">
        <v>20</v>
      </c>
      <c r="C114" s="5" t="s">
        <v>21</v>
      </c>
      <c r="D114" s="5" t="s">
        <v>22</v>
      </c>
      <c r="E114" s="60" t="s">
        <v>23</v>
      </c>
      <c r="F114" s="61"/>
      <c r="G114" s="10">
        <v>2015</v>
      </c>
      <c r="H114" s="11">
        <v>2016</v>
      </c>
      <c r="I114" s="11">
        <v>2017</v>
      </c>
      <c r="J114" s="47">
        <v>2018</v>
      </c>
      <c r="K114" s="47">
        <v>2018</v>
      </c>
      <c r="L114" s="11">
        <v>2018</v>
      </c>
      <c r="M114" s="11">
        <v>2019</v>
      </c>
    </row>
    <row r="115" spans="2:13" x14ac:dyDescent="0.3">
      <c r="B115" s="5"/>
      <c r="C115" s="5"/>
      <c r="D115" s="5"/>
      <c r="E115" s="5" t="s">
        <v>24</v>
      </c>
      <c r="F115" s="5" t="s">
        <v>25</v>
      </c>
      <c r="G115" s="10"/>
      <c r="H115" s="11"/>
      <c r="I115" s="11"/>
      <c r="J115" s="47" t="s">
        <v>26</v>
      </c>
      <c r="K115" s="47" t="s">
        <v>27</v>
      </c>
      <c r="L115" s="11"/>
      <c r="M115" s="11"/>
    </row>
    <row r="116" spans="2:13" ht="57.6" x14ac:dyDescent="0.3">
      <c r="B116" s="13" t="s">
        <v>5</v>
      </c>
      <c r="C116" s="14" t="s">
        <v>16</v>
      </c>
      <c r="D116" s="14" t="s">
        <v>28</v>
      </c>
      <c r="E116" s="15">
        <v>0.03</v>
      </c>
      <c r="F116" s="16">
        <v>0.03</v>
      </c>
      <c r="G116" s="19">
        <f>G71/G74</f>
        <v>0.72621289211169426</v>
      </c>
      <c r="H116" s="20">
        <f t="shared" ref="H116:M116" si="18">H71/H74</f>
        <v>0.71895022178413015</v>
      </c>
      <c r="I116" s="20">
        <f t="shared" si="18"/>
        <v>0.72683026584867072</v>
      </c>
      <c r="J116" s="54">
        <f t="shared" si="18"/>
        <v>0.73437124308728063</v>
      </c>
      <c r="K116" s="54">
        <f t="shared" si="18"/>
        <v>0.72320981472208312</v>
      </c>
      <c r="L116" s="20">
        <f t="shared" si="18"/>
        <v>0.73075048732943471</v>
      </c>
      <c r="M116" s="20">
        <f t="shared" si="18"/>
        <v>0.71909184726522191</v>
      </c>
    </row>
    <row r="117" spans="2:13" x14ac:dyDescent="0.3">
      <c r="D117" t="s">
        <v>29</v>
      </c>
      <c r="E117" s="21">
        <v>0.09</v>
      </c>
      <c r="F117" s="22">
        <v>0.09</v>
      </c>
      <c r="G117" s="24">
        <f t="shared" ref="G117:M117" si="19">G72/G74</f>
        <v>0.23392492287969233</v>
      </c>
      <c r="H117" s="25">
        <f t="shared" si="19"/>
        <v>0.24281255133891902</v>
      </c>
      <c r="I117" s="25">
        <f t="shared" si="19"/>
        <v>0.23357873210633948</v>
      </c>
      <c r="J117" s="55">
        <f t="shared" si="19"/>
        <v>0.22799951911517191</v>
      </c>
      <c r="K117" s="55">
        <f t="shared" si="19"/>
        <v>0.23798197295943915</v>
      </c>
      <c r="L117" s="25">
        <f t="shared" si="19"/>
        <v>0.23123781676413255</v>
      </c>
      <c r="M117" s="25">
        <f t="shared" si="19"/>
        <v>0.24214654282765738</v>
      </c>
    </row>
    <row r="118" spans="2:13" x14ac:dyDescent="0.3">
      <c r="D118" t="s">
        <v>30</v>
      </c>
      <c r="E118" s="21">
        <v>0.27</v>
      </c>
      <c r="F118" s="22">
        <v>0.27</v>
      </c>
      <c r="G118" s="24">
        <f t="shared" ref="G118:M118" si="20">G73/G74</f>
        <v>3.9862185008613438E-2</v>
      </c>
      <c r="H118" s="25">
        <f t="shared" si="20"/>
        <v>3.8237226876950879E-2</v>
      </c>
      <c r="I118" s="25">
        <f t="shared" si="20"/>
        <v>3.9591002044989776E-2</v>
      </c>
      <c r="J118" s="55">
        <f t="shared" si="20"/>
        <v>3.7629237797547489E-2</v>
      </c>
      <c r="K118" s="55">
        <f t="shared" si="20"/>
        <v>3.8808212318477718E-2</v>
      </c>
      <c r="L118" s="25">
        <f t="shared" si="20"/>
        <v>3.8011695906432746E-2</v>
      </c>
      <c r="M118" s="25">
        <f t="shared" si="20"/>
        <v>3.8761609907120742E-2</v>
      </c>
    </row>
    <row r="119" spans="2:13" x14ac:dyDescent="0.3">
      <c r="F119" s="26"/>
      <c r="G119" s="29">
        <f>SUM(G116:G118)</f>
        <v>1</v>
      </c>
      <c r="H119" s="30">
        <f t="shared" ref="H119:M119" si="21">SUM(H116:H118)</f>
        <v>1</v>
      </c>
      <c r="I119" s="30">
        <f t="shared" si="21"/>
        <v>1</v>
      </c>
      <c r="J119" s="56">
        <f t="shared" si="21"/>
        <v>1</v>
      </c>
      <c r="K119" s="56">
        <f t="shared" si="21"/>
        <v>1</v>
      </c>
      <c r="L119" s="30">
        <f t="shared" si="21"/>
        <v>1</v>
      </c>
      <c r="M119" s="30">
        <f t="shared" si="21"/>
        <v>1</v>
      </c>
    </row>
    <row r="120" spans="2:13" x14ac:dyDescent="0.3">
      <c r="F120" s="26"/>
      <c r="G120" s="31"/>
    </row>
    <row r="121" spans="2:13" x14ac:dyDescent="0.3">
      <c r="C121" t="s">
        <v>17</v>
      </c>
      <c r="D121" t="s">
        <v>28</v>
      </c>
      <c r="E121" s="21">
        <v>0.03</v>
      </c>
      <c r="F121" s="22">
        <v>0.03</v>
      </c>
      <c r="G121" s="24">
        <f t="shared" ref="G121:M121" si="22">G76/G79</f>
        <v>0.6851888946756941</v>
      </c>
      <c r="H121" s="25">
        <f t="shared" si="22"/>
        <v>0.67648266798094303</v>
      </c>
      <c r="I121" s="25">
        <f t="shared" si="22"/>
        <v>0.67484662576687116</v>
      </c>
      <c r="J121" s="55">
        <f t="shared" si="22"/>
        <v>0.67071411396970426</v>
      </c>
      <c r="K121" s="55">
        <f t="shared" si="22"/>
        <v>0.64609414121181774</v>
      </c>
      <c r="L121" s="25">
        <f t="shared" si="22"/>
        <v>0.66272742040285904</v>
      </c>
      <c r="M121" s="25">
        <f t="shared" si="22"/>
        <v>0.64136222910216723</v>
      </c>
    </row>
    <row r="122" spans="2:13" x14ac:dyDescent="0.3">
      <c r="D122" t="s">
        <v>29</v>
      </c>
      <c r="E122" s="21">
        <v>0.09</v>
      </c>
      <c r="F122" s="22">
        <v>0.09</v>
      </c>
      <c r="G122" s="24">
        <f>G77/G79</f>
        <v>0.30371379351788791</v>
      </c>
      <c r="H122" s="25">
        <f t="shared" ref="H122:M122" si="23">H77/H79</f>
        <v>0.31144241826844093</v>
      </c>
      <c r="I122" s="25">
        <f t="shared" si="23"/>
        <v>0.31198364008179957</v>
      </c>
      <c r="J122" s="55">
        <f t="shared" si="23"/>
        <v>0.31353690791055544</v>
      </c>
      <c r="K122" s="55">
        <f t="shared" si="23"/>
        <v>0.33487731597396092</v>
      </c>
      <c r="L122" s="25">
        <f t="shared" si="23"/>
        <v>0.32045971410006496</v>
      </c>
      <c r="M122" s="25">
        <f t="shared" si="23"/>
        <v>0.33969040247678017</v>
      </c>
    </row>
    <row r="123" spans="2:13" x14ac:dyDescent="0.3">
      <c r="D123" t="s">
        <v>30</v>
      </c>
      <c r="E123" s="21">
        <v>0.27</v>
      </c>
      <c r="F123" s="22">
        <v>0.27</v>
      </c>
      <c r="G123" s="24">
        <f t="shared" ref="G123:M123" si="24">G78/G79</f>
        <v>1.1097311806418013E-2</v>
      </c>
      <c r="H123" s="25">
        <f t="shared" si="24"/>
        <v>1.2074913750616067E-2</v>
      </c>
      <c r="I123" s="25">
        <f t="shared" si="24"/>
        <v>1.3169734151329243E-2</v>
      </c>
      <c r="J123" s="55">
        <f t="shared" si="24"/>
        <v>1.5748978119740322E-2</v>
      </c>
      <c r="K123" s="55">
        <f t="shared" si="24"/>
        <v>1.9028542814221332E-2</v>
      </c>
      <c r="L123" s="25">
        <f t="shared" si="24"/>
        <v>1.6812865497076022E-2</v>
      </c>
      <c r="M123" s="25">
        <f t="shared" si="24"/>
        <v>1.8947368421052633E-2</v>
      </c>
    </row>
    <row r="124" spans="2:13" x14ac:dyDescent="0.3">
      <c r="F124" s="26"/>
      <c r="G124" s="29">
        <f>SUM(G121:G123)</f>
        <v>1</v>
      </c>
      <c r="H124" s="30">
        <f t="shared" ref="H124:M124" si="25">SUM(H121:H123)</f>
        <v>1</v>
      </c>
      <c r="I124" s="30">
        <f t="shared" si="25"/>
        <v>1</v>
      </c>
      <c r="J124" s="56">
        <f t="shared" si="25"/>
        <v>1</v>
      </c>
      <c r="K124" s="56">
        <f t="shared" si="25"/>
        <v>0.99999999999999989</v>
      </c>
      <c r="L124" s="30">
        <f t="shared" si="25"/>
        <v>1</v>
      </c>
      <c r="M124" s="30">
        <f t="shared" si="25"/>
        <v>1</v>
      </c>
    </row>
    <row r="125" spans="2:13" x14ac:dyDescent="0.3">
      <c r="F125" s="26"/>
      <c r="G125" s="31"/>
    </row>
    <row r="126" spans="2:13" x14ac:dyDescent="0.3">
      <c r="B126" s="32"/>
      <c r="C126" t="s">
        <v>18</v>
      </c>
      <c r="D126" t="s">
        <v>28</v>
      </c>
      <c r="E126" s="21">
        <v>0.03</v>
      </c>
      <c r="F126" s="22">
        <v>0.03</v>
      </c>
      <c r="G126" s="24">
        <f t="shared" ref="G126:M126" si="26">G81/G84</f>
        <v>0.92796762950202316</v>
      </c>
      <c r="H126" s="25">
        <f t="shared" si="26"/>
        <v>0.92681123706259239</v>
      </c>
      <c r="I126" s="25">
        <f t="shared" si="26"/>
        <v>0.92511247443762779</v>
      </c>
      <c r="J126" s="55">
        <f t="shared" si="26"/>
        <v>0.93231546044722291</v>
      </c>
      <c r="K126" s="55">
        <f t="shared" si="26"/>
        <v>0.92876815222834253</v>
      </c>
      <c r="L126" s="25">
        <f t="shared" si="26"/>
        <v>0.93116471734892792</v>
      </c>
      <c r="M126" s="25">
        <f t="shared" si="26"/>
        <v>0.93180598555211558</v>
      </c>
    </row>
    <row r="127" spans="2:13" x14ac:dyDescent="0.3">
      <c r="D127" t="s">
        <v>29</v>
      </c>
      <c r="E127" s="21">
        <v>0.09</v>
      </c>
      <c r="F127" s="22">
        <v>0.09</v>
      </c>
      <c r="G127" s="24">
        <f t="shared" ref="G127:M127" si="27">G82/G84</f>
        <v>6.4861183446176029E-2</v>
      </c>
      <c r="H127" s="25">
        <f t="shared" si="27"/>
        <v>6.3865615245605384E-2</v>
      </c>
      <c r="I127" s="25">
        <f t="shared" si="27"/>
        <v>6.6707566462167689E-2</v>
      </c>
      <c r="J127" s="55">
        <f t="shared" si="27"/>
        <v>6.0170714113969702E-2</v>
      </c>
      <c r="K127" s="55">
        <f t="shared" si="27"/>
        <v>6.1342013019529296E-2</v>
      </c>
      <c r="L127" s="25">
        <f t="shared" si="27"/>
        <v>6.0550682261208577E-2</v>
      </c>
      <c r="M127" s="25">
        <f t="shared" si="27"/>
        <v>5.9029927760577916E-2</v>
      </c>
    </row>
    <row r="128" spans="2:13" x14ac:dyDescent="0.3">
      <c r="D128" t="s">
        <v>30</v>
      </c>
      <c r="E128" s="21">
        <v>0.27</v>
      </c>
      <c r="F128" s="22">
        <v>0.27</v>
      </c>
      <c r="G128" s="24">
        <f t="shared" ref="G128:M128" si="28">G83/G84</f>
        <v>7.1711870518008092E-3</v>
      </c>
      <c r="H128" s="25">
        <f t="shared" si="28"/>
        <v>9.323147691802201E-3</v>
      </c>
      <c r="I128" s="25">
        <f t="shared" si="28"/>
        <v>8.1799591002044997E-3</v>
      </c>
      <c r="J128" s="55">
        <f t="shared" si="28"/>
        <v>7.5138254388074054E-3</v>
      </c>
      <c r="K128" s="55">
        <f t="shared" si="28"/>
        <v>9.8898347521281915E-3</v>
      </c>
      <c r="L128" s="25">
        <f t="shared" si="28"/>
        <v>8.2846003898635473E-3</v>
      </c>
      <c r="M128" s="25">
        <f t="shared" si="28"/>
        <v>9.1640866873065017E-3</v>
      </c>
    </row>
    <row r="129" spans="2:13" x14ac:dyDescent="0.3">
      <c r="G129" s="29">
        <f>SUM(G126:G128)</f>
        <v>1</v>
      </c>
      <c r="H129" s="30">
        <f t="shared" ref="H129:M129" si="29">SUM(H126:H128)</f>
        <v>1</v>
      </c>
      <c r="I129" s="30">
        <f t="shared" si="29"/>
        <v>1</v>
      </c>
      <c r="J129" s="56">
        <f t="shared" si="29"/>
        <v>1</v>
      </c>
      <c r="K129" s="56">
        <f t="shared" si="29"/>
        <v>1</v>
      </c>
      <c r="L129" s="30">
        <f t="shared" si="29"/>
        <v>1</v>
      </c>
      <c r="M129" s="30">
        <f t="shared" si="29"/>
        <v>1</v>
      </c>
    </row>
    <row r="130" spans="2:13" x14ac:dyDescent="0.3">
      <c r="G130" s="27"/>
      <c r="H130" s="6"/>
      <c r="I130" s="6"/>
      <c r="J130" s="6"/>
      <c r="K130" s="6"/>
      <c r="L130" s="6"/>
      <c r="M130" s="6"/>
    </row>
    <row r="131" spans="2:13" x14ac:dyDescent="0.3">
      <c r="G131" s="31"/>
      <c r="L131" s="9"/>
      <c r="M131" s="9"/>
    </row>
    <row r="132" spans="2:13" x14ac:dyDescent="0.3">
      <c r="B132" s="32" t="s">
        <v>6</v>
      </c>
      <c r="C132" t="s">
        <v>16</v>
      </c>
      <c r="D132" t="s">
        <v>28</v>
      </c>
      <c r="E132" s="21">
        <v>0.03</v>
      </c>
      <c r="F132" s="22">
        <v>0.03</v>
      </c>
      <c r="G132" s="24">
        <f t="shared" ref="G132:M132" si="30">G87/G90</f>
        <v>0.85140247008425674</v>
      </c>
      <c r="H132" s="25">
        <f t="shared" si="30"/>
        <v>0.84661211353442667</v>
      </c>
      <c r="I132" s="25">
        <f t="shared" si="30"/>
        <v>0.83861729726087397</v>
      </c>
      <c r="J132" s="55">
        <f t="shared" si="30"/>
        <v>0.83277624732170186</v>
      </c>
      <c r="K132" s="55">
        <f t="shared" si="30"/>
        <v>0.83863796845986871</v>
      </c>
      <c r="L132" s="25">
        <f t="shared" si="30"/>
        <v>0.83464540663152975</v>
      </c>
      <c r="M132" s="25">
        <f t="shared" si="30"/>
        <v>0.83055044451704985</v>
      </c>
    </row>
    <row r="133" spans="2:13" x14ac:dyDescent="0.3">
      <c r="D133" t="s">
        <v>29</v>
      </c>
      <c r="E133" s="21">
        <v>0.09</v>
      </c>
      <c r="F133" s="22">
        <v>0.09</v>
      </c>
      <c r="G133" s="24">
        <f t="shared" ref="G133:M133" si="31">G88/G90</f>
        <v>0.13748298581246399</v>
      </c>
      <c r="H133" s="25">
        <f t="shared" si="31"/>
        <v>0.14223473824768035</v>
      </c>
      <c r="I133" s="25">
        <f t="shared" si="31"/>
        <v>0.15029817054681446</v>
      </c>
      <c r="J133" s="55">
        <f t="shared" si="31"/>
        <v>0.15522497704315885</v>
      </c>
      <c r="K133" s="55">
        <f t="shared" si="31"/>
        <v>0.14969793655359992</v>
      </c>
      <c r="L133" s="25">
        <f t="shared" si="31"/>
        <v>0.15346253919540997</v>
      </c>
      <c r="M133" s="25">
        <f t="shared" si="31"/>
        <v>0.15752411741440683</v>
      </c>
    </row>
    <row r="134" spans="2:13" x14ac:dyDescent="0.3">
      <c r="D134" t="s">
        <v>30</v>
      </c>
      <c r="E134" s="21">
        <v>0.27</v>
      </c>
      <c r="F134" s="22">
        <v>0.27</v>
      </c>
      <c r="G134" s="24">
        <f t="shared" ref="G134:M134" si="32">G89/G90</f>
        <v>1.111454410327925E-2</v>
      </c>
      <c r="H134" s="25">
        <f t="shared" si="32"/>
        <v>1.1153148217892971E-2</v>
      </c>
      <c r="I134" s="25">
        <f t="shared" si="32"/>
        <v>1.1084532192311579E-2</v>
      </c>
      <c r="J134" s="55">
        <f t="shared" si="32"/>
        <v>1.1998775635139271E-2</v>
      </c>
      <c r="K134" s="55">
        <f t="shared" si="32"/>
        <v>1.166409498653137E-2</v>
      </c>
      <c r="L134" s="25">
        <f t="shared" si="32"/>
        <v>1.1892054173060244E-2</v>
      </c>
      <c r="M134" s="25">
        <f t="shared" si="32"/>
        <v>1.1925438068543326E-2</v>
      </c>
    </row>
    <row r="135" spans="2:13" x14ac:dyDescent="0.3">
      <c r="F135" s="26"/>
      <c r="G135" s="29">
        <f>SUM(G132:G134)</f>
        <v>1</v>
      </c>
      <c r="H135" s="30">
        <f t="shared" ref="H135:M135" si="33">SUM(H132:H134)</f>
        <v>0.99999999999999989</v>
      </c>
      <c r="I135" s="30">
        <f t="shared" si="33"/>
        <v>1</v>
      </c>
      <c r="J135" s="56">
        <f t="shared" si="33"/>
        <v>1</v>
      </c>
      <c r="K135" s="56">
        <f t="shared" si="33"/>
        <v>1</v>
      </c>
      <c r="L135" s="30">
        <f t="shared" si="33"/>
        <v>1</v>
      </c>
      <c r="M135" s="30">
        <f t="shared" si="33"/>
        <v>1</v>
      </c>
    </row>
    <row r="136" spans="2:13" x14ac:dyDescent="0.3">
      <c r="F136" s="26"/>
      <c r="G136" s="31"/>
    </row>
    <row r="137" spans="2:13" x14ac:dyDescent="0.3">
      <c r="B137" s="32"/>
      <c r="C137" t="s">
        <v>18</v>
      </c>
      <c r="D137" t="s">
        <v>28</v>
      </c>
      <c r="E137" s="21">
        <v>0.03</v>
      </c>
      <c r="F137" s="22">
        <v>0.03</v>
      </c>
      <c r="G137" s="24">
        <f t="shared" ref="G137:M137" si="34">G92/G95</f>
        <v>0.80392140489173547</v>
      </c>
      <c r="H137" s="25">
        <f t="shared" si="34"/>
        <v>0.80529496353613861</v>
      </c>
      <c r="I137" s="25">
        <f t="shared" si="34"/>
        <v>0.80520366564468848</v>
      </c>
      <c r="J137" s="55">
        <f t="shared" si="34"/>
        <v>0.79827364554637281</v>
      </c>
      <c r="K137" s="55">
        <f t="shared" si="34"/>
        <v>0.80448256923921857</v>
      </c>
      <c r="L137" s="25">
        <f t="shared" si="34"/>
        <v>0.80025351924744814</v>
      </c>
      <c r="M137" s="25">
        <f t="shared" si="34"/>
        <v>0.79831650989630798</v>
      </c>
    </row>
    <row r="138" spans="2:13" x14ac:dyDescent="0.3">
      <c r="D138" t="s">
        <v>29</v>
      </c>
      <c r="E138" s="21">
        <v>0.09</v>
      </c>
      <c r="F138" s="22">
        <v>0.09</v>
      </c>
      <c r="G138" s="24">
        <f t="shared" ref="G138:M138" si="35">G93/G95</f>
        <v>0.18387013268978647</v>
      </c>
      <c r="H138" s="25">
        <f t="shared" si="35"/>
        <v>0.18242202211798542</v>
      </c>
      <c r="I138" s="25">
        <f t="shared" si="35"/>
        <v>0.18259155688824499</v>
      </c>
      <c r="J138" s="55">
        <f t="shared" si="35"/>
        <v>0.18825834098561373</v>
      </c>
      <c r="K138" s="55">
        <f t="shared" si="35"/>
        <v>0.18228417501373015</v>
      </c>
      <c r="L138" s="25">
        <f t="shared" si="35"/>
        <v>0.18635332577223296</v>
      </c>
      <c r="M138" s="25">
        <f t="shared" si="35"/>
        <v>0.18795247020789985</v>
      </c>
    </row>
    <row r="139" spans="2:13" x14ac:dyDescent="0.3">
      <c r="D139" t="s">
        <v>30</v>
      </c>
      <c r="E139" s="21">
        <v>0.27</v>
      </c>
      <c r="F139" s="22">
        <v>0.27</v>
      </c>
      <c r="G139" s="24">
        <f t="shared" ref="G139:M139" si="36">G94/G95</f>
        <v>1.2208462418478033E-2</v>
      </c>
      <c r="H139" s="25">
        <f t="shared" si="36"/>
        <v>1.2283014345875989E-2</v>
      </c>
      <c r="I139" s="25">
        <f t="shared" si="36"/>
        <v>1.2204777467066474E-2</v>
      </c>
      <c r="J139" s="55">
        <f t="shared" si="36"/>
        <v>1.3468013468013467E-2</v>
      </c>
      <c r="K139" s="55">
        <f t="shared" si="36"/>
        <v>1.3233255747051285E-2</v>
      </c>
      <c r="L139" s="25">
        <f t="shared" si="36"/>
        <v>1.33931549803189E-2</v>
      </c>
      <c r="M139" s="25">
        <f t="shared" si="36"/>
        <v>1.3731019895792134E-2</v>
      </c>
    </row>
    <row r="140" spans="2:13" x14ac:dyDescent="0.3">
      <c r="G140" s="29">
        <f>SUM(G137:G139)</f>
        <v>1</v>
      </c>
      <c r="H140" s="30">
        <f t="shared" ref="H140:M140" si="37">SUM(H137:H139)</f>
        <v>1</v>
      </c>
      <c r="I140" s="30">
        <f t="shared" si="37"/>
        <v>1</v>
      </c>
      <c r="J140" s="56">
        <f t="shared" si="37"/>
        <v>1</v>
      </c>
      <c r="K140" s="56">
        <f t="shared" si="37"/>
        <v>1</v>
      </c>
      <c r="L140" s="30">
        <f t="shared" si="37"/>
        <v>1</v>
      </c>
      <c r="M140" s="30">
        <f t="shared" si="37"/>
        <v>1</v>
      </c>
    </row>
    <row r="141" spans="2:13" x14ac:dyDescent="0.3">
      <c r="G141" s="31"/>
    </row>
    <row r="142" spans="2:13" x14ac:dyDescent="0.3">
      <c r="G142" s="31"/>
    </row>
    <row r="143" spans="2:13" x14ac:dyDescent="0.3">
      <c r="B143" s="32" t="s">
        <v>7</v>
      </c>
      <c r="C143" t="s">
        <v>33</v>
      </c>
      <c r="D143" t="s">
        <v>28</v>
      </c>
      <c r="E143" s="21">
        <v>0.3</v>
      </c>
      <c r="F143" s="21">
        <v>0.25</v>
      </c>
      <c r="G143" s="24">
        <f t="shared" ref="G143:M143" si="38">G98/G101</f>
        <v>0.79577901924270644</v>
      </c>
      <c r="H143" s="25">
        <f t="shared" si="38"/>
        <v>0.78862675576162555</v>
      </c>
      <c r="I143" s="25">
        <f t="shared" si="38"/>
        <v>0.78234552332912988</v>
      </c>
      <c r="J143" s="55">
        <f t="shared" si="38"/>
        <v>0.77687476911710385</v>
      </c>
      <c r="K143" s="55">
        <f t="shared" si="38"/>
        <v>0.60928203094010314</v>
      </c>
      <c r="L143" s="25">
        <f t="shared" si="38"/>
        <v>0.72362948960302453</v>
      </c>
      <c r="M143" s="25">
        <f t="shared" si="38"/>
        <v>0.60137821362311161</v>
      </c>
    </row>
    <row r="144" spans="2:13" x14ac:dyDescent="0.3">
      <c r="D144" t="s">
        <v>29</v>
      </c>
      <c r="E144" s="21">
        <v>0.55000000000000004</v>
      </c>
      <c r="F144" s="21">
        <v>0.3</v>
      </c>
      <c r="G144" s="24">
        <f t="shared" ref="G144:M144" si="39">G99/G101</f>
        <v>8.0695220360024827E-2</v>
      </c>
      <c r="H144" s="25">
        <f t="shared" si="39"/>
        <v>8.6458475385244787E-2</v>
      </c>
      <c r="I144" s="25">
        <f t="shared" si="39"/>
        <v>8.8776796973518285E-2</v>
      </c>
      <c r="J144" s="55">
        <f t="shared" si="39"/>
        <v>9.4200221647580351E-2</v>
      </c>
      <c r="K144" s="55">
        <f t="shared" si="39"/>
        <v>0.17651725505751686</v>
      </c>
      <c r="L144" s="25">
        <f t="shared" si="39"/>
        <v>0.12035286704473851</v>
      </c>
      <c r="M144" s="25">
        <f t="shared" si="39"/>
        <v>0.17002385369732309</v>
      </c>
    </row>
    <row r="145" spans="2:13" x14ac:dyDescent="0.3">
      <c r="D145" t="s">
        <v>30</v>
      </c>
      <c r="E145" s="21">
        <v>0.65</v>
      </c>
      <c r="F145" s="21">
        <v>0.55000000000000004</v>
      </c>
      <c r="G145" s="24">
        <f t="shared" ref="G145:M145" si="40">G100/G101</f>
        <v>0.12352576039726877</v>
      </c>
      <c r="H145" s="25">
        <f t="shared" si="40"/>
        <v>0.12491476885312969</v>
      </c>
      <c r="I145" s="25">
        <f t="shared" si="40"/>
        <v>0.12887767969735184</v>
      </c>
      <c r="J145" s="55">
        <f t="shared" si="40"/>
        <v>0.12892500923531586</v>
      </c>
      <c r="K145" s="55">
        <f t="shared" si="40"/>
        <v>0.21420071400238</v>
      </c>
      <c r="L145" s="25">
        <f t="shared" si="40"/>
        <v>0.15601764335223692</v>
      </c>
      <c r="M145" s="25">
        <f t="shared" si="40"/>
        <v>0.22859793267956532</v>
      </c>
    </row>
    <row r="146" spans="2:13" x14ac:dyDescent="0.3">
      <c r="G146" s="29">
        <f>SUM(G143:G145)</f>
        <v>1</v>
      </c>
      <c r="H146" s="30">
        <f t="shared" ref="H146:M146" si="41">SUM(H143:H145)</f>
        <v>1</v>
      </c>
      <c r="I146" s="30">
        <f t="shared" si="41"/>
        <v>1</v>
      </c>
      <c r="J146" s="56">
        <f t="shared" si="41"/>
        <v>1</v>
      </c>
      <c r="K146" s="56">
        <f t="shared" si="41"/>
        <v>1</v>
      </c>
      <c r="L146" s="30">
        <f t="shared" si="41"/>
        <v>0.99999999999999989</v>
      </c>
      <c r="M146" s="30">
        <f t="shared" si="41"/>
        <v>1</v>
      </c>
    </row>
    <row r="147" spans="2:13" x14ac:dyDescent="0.3">
      <c r="G147" s="31"/>
    </row>
    <row r="148" spans="2:13" x14ac:dyDescent="0.3">
      <c r="G148" s="31"/>
    </row>
    <row r="149" spans="2:13" x14ac:dyDescent="0.3">
      <c r="B149" s="32" t="s">
        <v>8</v>
      </c>
      <c r="C149" t="s">
        <v>33</v>
      </c>
      <c r="D149" t="s">
        <v>28</v>
      </c>
      <c r="E149" s="21">
        <v>0.45</v>
      </c>
      <c r="F149" s="21">
        <v>0.25</v>
      </c>
      <c r="G149" s="24">
        <f t="shared" ref="G149:M149" si="42">G104/G107</f>
        <v>0.38545333460184567</v>
      </c>
      <c r="H149" s="25">
        <f t="shared" si="42"/>
        <v>0.38265471934630207</v>
      </c>
      <c r="I149" s="25">
        <f t="shared" si="42"/>
        <v>0.3877367447903653</v>
      </c>
      <c r="J149" s="55">
        <f t="shared" si="42"/>
        <v>0.39538714991762769</v>
      </c>
      <c r="K149" s="55">
        <f t="shared" si="42"/>
        <v>0.28933929141398024</v>
      </c>
      <c r="L149" s="25">
        <f t="shared" si="42"/>
        <v>0.36253522519404757</v>
      </c>
      <c r="M149" s="25">
        <f t="shared" si="42"/>
        <v>0.2708724832214765</v>
      </c>
    </row>
    <row r="150" spans="2:13" x14ac:dyDescent="0.3">
      <c r="D150" t="s">
        <v>29</v>
      </c>
      <c r="E150" s="21">
        <v>0.55000000000000004</v>
      </c>
      <c r="F150" s="21">
        <v>0.45</v>
      </c>
      <c r="G150" s="24">
        <f t="shared" ref="G150:M150" si="43">G105/G107</f>
        <v>0.10346303872133955</v>
      </c>
      <c r="H150" s="25">
        <f t="shared" si="43"/>
        <v>0.10302242443938901</v>
      </c>
      <c r="I150" s="25">
        <f t="shared" si="43"/>
        <v>0.10239368347408925</v>
      </c>
      <c r="J150" s="55">
        <f t="shared" si="43"/>
        <v>9.3904448105436578E-2</v>
      </c>
      <c r="K150" s="55">
        <f t="shared" si="43"/>
        <v>0.11043728056176189</v>
      </c>
      <c r="L150" s="25">
        <f t="shared" si="43"/>
        <v>9.9026054283877979E-2</v>
      </c>
      <c r="M150" s="25">
        <f t="shared" si="43"/>
        <v>0.11570469798657718</v>
      </c>
    </row>
    <row r="151" spans="2:13" x14ac:dyDescent="0.3">
      <c r="D151" t="s">
        <v>30</v>
      </c>
      <c r="E151" s="21">
        <v>0.65</v>
      </c>
      <c r="F151" s="21">
        <v>0.55000000000000004</v>
      </c>
      <c r="G151" s="24">
        <f t="shared" ref="G151:M151" si="44">G106/G107</f>
        <v>0.51108362667681473</v>
      </c>
      <c r="H151" s="25">
        <f t="shared" si="44"/>
        <v>0.51432285621430895</v>
      </c>
      <c r="I151" s="25">
        <f t="shared" si="44"/>
        <v>0.50986957173554548</v>
      </c>
      <c r="J151" s="55">
        <f t="shared" si="44"/>
        <v>0.51070840197693579</v>
      </c>
      <c r="K151" s="55">
        <f t="shared" si="44"/>
        <v>0.60022342802425788</v>
      </c>
      <c r="L151" s="25">
        <f t="shared" si="44"/>
        <v>0.53843872052207442</v>
      </c>
      <c r="M151" s="25">
        <f t="shared" si="44"/>
        <v>0.61342281879194627</v>
      </c>
    </row>
    <row r="152" spans="2:13" x14ac:dyDescent="0.3">
      <c r="G152" s="29">
        <f>SUM(G149:G151)</f>
        <v>1</v>
      </c>
      <c r="H152" s="30">
        <f t="shared" ref="H152:M152" si="45">SUM(H149:H151)</f>
        <v>1</v>
      </c>
      <c r="I152" s="30">
        <f t="shared" si="45"/>
        <v>1</v>
      </c>
      <c r="J152" s="56">
        <f t="shared" si="45"/>
        <v>1</v>
      </c>
      <c r="K152" s="56">
        <f t="shared" si="45"/>
        <v>1</v>
      </c>
      <c r="L152" s="30">
        <f t="shared" si="45"/>
        <v>1</v>
      </c>
      <c r="M152" s="30">
        <f t="shared" si="45"/>
        <v>1</v>
      </c>
    </row>
  </sheetData>
  <mergeCells count="3">
    <mergeCell ref="E6:F6"/>
    <mergeCell ref="E69:F69"/>
    <mergeCell ref="E114:F114"/>
  </mergeCells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1</vt:lpstr>
      <vt:lpstr>vraag 2</vt:lpstr>
      <vt:lpstr>vraag 3 en 4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Achten Jeroen</cp:lastModifiedBy>
  <cp:lastPrinted>2021-01-08T12:50:24Z</cp:lastPrinted>
  <dcterms:created xsi:type="dcterms:W3CDTF">2020-12-10T08:39:19Z</dcterms:created>
  <dcterms:modified xsi:type="dcterms:W3CDTF">2021-01-08T12:50:28Z</dcterms:modified>
</cp:coreProperties>
</file>