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8_{00094A32-A824-4518-9878-CCB69D9105F6}" xr6:coauthVersionLast="31" xr6:coauthVersionMax="31" xr10:uidLastSave="{00000000-0000-0000-0000-000000000000}"/>
  <bookViews>
    <workbookView xWindow="0" yWindow="0" windowWidth="28800" windowHeight="14232" xr2:uid="{00000000-000D-0000-FFFF-FFFF00000000}"/>
  </bookViews>
  <sheets>
    <sheet name="Bourgeois" sheetId="15" r:id="rId1"/>
    <sheet name="Crevits" sheetId="10" r:id="rId2"/>
    <sheet name="Tommelein" sheetId="11" r:id="rId3"/>
    <sheet name="Homans" sheetId="13" r:id="rId4"/>
    <sheet name="Weyts" sheetId="9" r:id="rId5"/>
    <sheet name="Vandeurzen" sheetId="12" r:id="rId6"/>
    <sheet name="Muyters" sheetId="6" r:id="rId7"/>
    <sheet name="Schauvliege" sheetId="8" r:id="rId8"/>
    <sheet name="Gatz" sheetId="14" r:id="rId9"/>
  </sheets>
  <definedNames>
    <definedName name="_xlnm.Print_Area" localSheetId="3">Homans!$A:$D</definedName>
  </definedNames>
  <calcPr calcId="179017"/>
</workbook>
</file>

<file path=xl/calcChain.xml><?xml version="1.0" encoding="utf-8"?>
<calcChain xmlns="http://schemas.openxmlformats.org/spreadsheetml/2006/main">
  <c r="C25" i="13" l="1"/>
  <c r="C34" i="13" l="1"/>
  <c r="C36" i="13" s="1"/>
  <c r="C54" i="6" l="1"/>
  <c r="C49" i="6"/>
  <c r="C48" i="6"/>
  <c r="C45" i="6"/>
  <c r="C46" i="6" s="1"/>
  <c r="C42" i="6"/>
  <c r="C43" i="6" s="1"/>
  <c r="C39" i="6"/>
  <c r="C38" i="6"/>
  <c r="C35" i="6"/>
  <c r="C34" i="6"/>
  <c r="C50" i="6" l="1"/>
  <c r="C36" i="6"/>
  <c r="C56" i="6" s="1"/>
  <c r="C40" i="6"/>
  <c r="C32" i="15"/>
  <c r="C25" i="15"/>
  <c r="C20" i="15"/>
  <c r="C36" i="15" l="1"/>
  <c r="C9" i="14"/>
  <c r="C18" i="8"/>
  <c r="C26" i="8" s="1"/>
  <c r="C9" i="8"/>
  <c r="C11" i="8" s="1"/>
  <c r="C25" i="6"/>
  <c r="C11" i="6"/>
  <c r="C56" i="12"/>
  <c r="C48" i="12"/>
  <c r="C58" i="12" l="1"/>
  <c r="C50" i="9"/>
  <c r="C52" i="9" s="1"/>
  <c r="C23" i="9"/>
  <c r="C38" i="9"/>
  <c r="C18" i="9"/>
  <c r="C13" i="9"/>
  <c r="C9" i="9"/>
  <c r="C25" i="9" l="1"/>
  <c r="C16" i="13"/>
  <c r="C14" i="11" l="1"/>
  <c r="C19" i="11" s="1"/>
  <c r="C14" i="10" l="1"/>
  <c r="C9" i="13" l="1"/>
  <c r="C27" i="13" s="1"/>
  <c r="C37" i="12" l="1"/>
  <c r="C32" i="12"/>
  <c r="C23" i="12"/>
  <c r="C27" i="12" l="1"/>
  <c r="C39" i="12" s="1"/>
  <c r="C9" i="12"/>
  <c r="C16" i="12" s="1"/>
  <c r="C36" i="8" l="1"/>
  <c r="C32" i="8"/>
  <c r="C38" i="8" s="1"/>
  <c r="C18" i="6" l="1"/>
  <c r="C29" i="6" s="1"/>
  <c r="C10" i="10" l="1"/>
  <c r="C16" i="10" s="1"/>
  <c r="C33" i="9"/>
  <c r="C40" i="9" s="1"/>
</calcChain>
</file>

<file path=xl/sharedStrings.xml><?xml version="1.0" encoding="utf-8"?>
<sst xmlns="http://schemas.openxmlformats.org/spreadsheetml/2006/main" count="361" uniqueCount="205">
  <si>
    <t>totaal</t>
  </si>
  <si>
    <t>TOTAAL</t>
  </si>
  <si>
    <t>onderwerp</t>
  </si>
  <si>
    <t>publicatie</t>
  </si>
  <si>
    <t>bedrag
(excl. BTW)</t>
  </si>
  <si>
    <t>Beleidsdomein Economie, Wetenschap en Innovatie (EWI)</t>
  </si>
  <si>
    <t>doelstellingen / evaluatie</t>
  </si>
  <si>
    <t>Beleidsdomein Werk en Sociale Economie (WSE)</t>
  </si>
  <si>
    <t>Beleidsdomein Mobiliteit en Openbare Werken (MOW)</t>
  </si>
  <si>
    <t>Vlaamse Milieumaatschappij</t>
  </si>
  <si>
    <t>Agentschap Wegen en Verkeer</t>
  </si>
  <si>
    <t>Beleidsdomein Onderwijs en Vorming (OV)</t>
  </si>
  <si>
    <t>Departement OV</t>
  </si>
  <si>
    <t>Vlaams Energieagentschap</t>
  </si>
  <si>
    <t>Kwaliteit zwemwater</t>
  </si>
  <si>
    <t>Facebook management fee</t>
  </si>
  <si>
    <t>Grote werven</t>
  </si>
  <si>
    <t>Beleidsdomein Welzijn, Volksgezondheid en Gezin (WVG)</t>
  </si>
  <si>
    <t>Departement WVG</t>
  </si>
  <si>
    <t>Zorg en Gezondheid</t>
  </si>
  <si>
    <t>YouTube management fee</t>
  </si>
  <si>
    <t>Bijlage 2</t>
  </si>
  <si>
    <t>Internet</t>
  </si>
  <si>
    <t xml:space="preserve"> Make me Reach</t>
  </si>
  <si>
    <t>Management fee Facebook</t>
  </si>
  <si>
    <t>Facebook management fee (11% van mediabudget)</t>
  </si>
  <si>
    <t>Dag van de Leraar</t>
  </si>
  <si>
    <t>Leerkracht van het Jaar</t>
  </si>
  <si>
    <t>Additional Services Stroomversnellers door hogere planversies</t>
  </si>
  <si>
    <t>BENOveren</t>
  </si>
  <si>
    <t>Beleidsdomein Omgeving (OMG)</t>
  </si>
  <si>
    <t xml:space="preserve">Isolatiedag </t>
  </si>
  <si>
    <t>Stroomversnellers</t>
  </si>
  <si>
    <t>MMR</t>
  </si>
  <si>
    <t>Management Fee - Facebook</t>
  </si>
  <si>
    <t>Management Fee - LinkedIn</t>
  </si>
  <si>
    <t>DCM</t>
  </si>
  <si>
    <t>Set-up</t>
  </si>
  <si>
    <t>Beleidsdomein Kanselarij en Bestuur (KB)</t>
  </si>
  <si>
    <t>Vlaanderen kiest.be</t>
  </si>
  <si>
    <t>Expertendatabank experten</t>
  </si>
  <si>
    <t>Expertendatabank gebruikers</t>
  </si>
  <si>
    <t>vzw 'de Rand'</t>
  </si>
  <si>
    <t>Vlaamse Rand</t>
  </si>
  <si>
    <t>DBM</t>
  </si>
  <si>
    <t>Media fee</t>
  </si>
  <si>
    <t>MF 11%</t>
  </si>
  <si>
    <t>Trafficking</t>
  </si>
  <si>
    <t>Tech fee Facebook</t>
  </si>
  <si>
    <t>Management fee</t>
  </si>
  <si>
    <t>Setup</t>
  </si>
  <si>
    <t>Facebook management fee - Golf 1</t>
  </si>
  <si>
    <t>Facebook management fee - Golf 2</t>
  </si>
  <si>
    <t>Over de Ring</t>
  </si>
  <si>
    <t>Production_ Adshel Line by line_1 visual</t>
  </si>
  <si>
    <t>Week van de Mobiliteit</t>
  </si>
  <si>
    <t xml:space="preserve">Tech kosten Roularta </t>
  </si>
  <si>
    <t>Stop it now</t>
  </si>
  <si>
    <t>Kinkhoest</t>
  </si>
  <si>
    <t>Management fee social</t>
  </si>
  <si>
    <t xml:space="preserve">MMR Tech Fee </t>
  </si>
  <si>
    <t>Griepvaccinatie</t>
  </si>
  <si>
    <t>Vaccinatieweek</t>
  </si>
  <si>
    <t>Zorgverleners ik ga ervoor</t>
  </si>
  <si>
    <t>Google SEA management fee</t>
  </si>
  <si>
    <t>Kind en Gezin</t>
  </si>
  <si>
    <t>Management Fee GDN</t>
  </si>
  <si>
    <t>Management fee SEA</t>
  </si>
  <si>
    <t>Management Fee Youtube</t>
  </si>
  <si>
    <t>Fons</t>
  </si>
  <si>
    <t>Groeipakket</t>
  </si>
  <si>
    <t>VDAB-CLA</t>
  </si>
  <si>
    <t>Doubleclick</t>
  </si>
  <si>
    <t>Sport Vlaanderen</t>
  </si>
  <si>
    <t>Beleidsdomein Cultuur, Jeugd, Sport en Media (CJSM)</t>
  </si>
  <si>
    <t>Agentschap Innoveren en Ondernemen</t>
  </si>
  <si>
    <t>FAQ-BAR</t>
  </si>
  <si>
    <t>Gidsen</t>
  </si>
  <si>
    <t>Discriminatie op het Werk</t>
  </si>
  <si>
    <t>Guidooh</t>
  </si>
  <si>
    <t>IBO-dag</t>
  </si>
  <si>
    <t>Mediahuis Native Dossiers</t>
  </si>
  <si>
    <t>Facebook management fee jan-feb</t>
  </si>
  <si>
    <t>Goede voornemens</t>
  </si>
  <si>
    <t>Maand van de Sportclub</t>
  </si>
  <si>
    <t xml:space="preserve">Olympische Winterspelen </t>
  </si>
  <si>
    <t>Ook buiten beleef je meer!</t>
  </si>
  <si>
    <t>Sportkampen</t>
  </si>
  <si>
    <t>Agentschap voor Natuur en Bos</t>
  </si>
  <si>
    <t>Hyacintenfestival</t>
  </si>
  <si>
    <t>Bootcamp Circulaire Economie</t>
  </si>
  <si>
    <t>Facebook MakeMeReach</t>
  </si>
  <si>
    <t>Bouwkroniek</t>
  </si>
  <si>
    <t>Cirkeltips</t>
  </si>
  <si>
    <t>World Resources Forum</t>
  </si>
  <si>
    <t>Mijn gifvrije tuin</t>
  </si>
  <si>
    <t>Bruzine (banner)</t>
  </si>
  <si>
    <t>Beleidsdomein internationaal Vlaanderen (iV)</t>
  </si>
  <si>
    <t>Vlaams Agentschap voor Internationaal Ondernemen / Flanders Investment and Trade (FIT)</t>
  </si>
  <si>
    <t xml:space="preserve">Samen met een professionele mediaplanner Mediabrands werd een (digitaal) communicatietraject uitgetekend voor de 2 belangrijkste events van de afdeling Trade van Flanders Investment &amp; Trade (FIT) in 2018: Exportbeurs 12-14/06/2018 in Brussels Expo en awardshow Leeuw van de Export 20/09/2018 in Kinepolis Antwerpen. De digitale campagnes in magazines waren toegespitst op een internationaal actief businesspubliek (magazines Unizo, Voka/VBO, LinkedIn, Roularta Lead Gen, etc…), geruggesteund door een nationale 2 weken durende radio- en (zeer beperkte) printcampagne. Ook de eigen digitale mediakanalen (Wereldwijsmagazine, website, social media, e-nieuwsbrieven) werden volop ingezet om de Exportbeurs en de Leeuw volop te promoten. Het bereik van dit communicatietraject online  (gemeten o.b.v. de clickthroughrates) was zeer bevredigend en bevestigt FIT in zijn keuze om hoofdzakelijk digitaal zijn events te blijven promoten. De Exportbeurs 2018 was een groot succes: zowat 1.000 Vlaamse bedrijven met internationale projecten en ambities vonden hun weg naar Brussels Expo en konden er 3 dagen lang afspraken boeken met de ca. 100 internationale experts van FIT, deelnemen aan seminaries en workshops over internationaal ondernemen, een 40-tal beursstanden bezoeken van dienstverleners bij het internationaal ondernemen (bedrijfsgroeperingen, grootbanken, kredietverzekeraars, kamers van koophandel, etc...) en volop zakelijk netwerken. De Leeuw van de Export 2018 in Antwerpen klokte af op een onverwacht groot aantal gasten (670). Er waren in 2018 zeer veel last-minute inschrijvingen van bedrijven die live wilden meemaken wie de Leeuw van de Export award in de wacht slepen en wilden leren van hun internationale succestraject; een tendens die zich hoe langer hoe meer aftekent. 
</t>
  </si>
  <si>
    <t>Digitale campagne ebook R&amp;D</t>
  </si>
  <si>
    <t>Google Adwords</t>
  </si>
  <si>
    <t>pakket van advertenties in VBO Reflect en 6 weken leaderboard op www.vbo.be + digitale nieuwsbrieven (Ademar)</t>
  </si>
  <si>
    <t>digitale mediacampagne Exportbeurs/Leeuw van de Export www.kmoinsider.be + digitale nieuwsbrieven (KMO Insider)</t>
  </si>
  <si>
    <t>digitale promotie Exportbeurs/Leeuw van de Export (linkedin)</t>
  </si>
  <si>
    <t>digitale mediacampagne Exportbeurs/Leeuw vande Export voor b2b-websites Mediahuis (www.madein….be) + digitale nieuwsbrieven (Mediahuis)</t>
  </si>
  <si>
    <t>digitale mediacampagne Exportbeurs/Leeuw van de Export voor Roularta Trends.be + digitale nieuwsbrieven (Roularta Media)</t>
  </si>
  <si>
    <t>digitale mediacampagne kanalen Unizo www.unizo.be + digitale nieuwsbrieven (Trevi)</t>
  </si>
  <si>
    <t>digitale mediacampagne Exportbeurs/Leeuw van de Export via www.voka.be + digitale nieuwsbrieven  (Voka Shared Services)</t>
  </si>
  <si>
    <t>digitale mediacampagne Exportbeurs/Leeuw van de Export via www.voka.be + digitale nieuwsbrieven (Voka Shared Services)</t>
  </si>
  <si>
    <t>extra digitale campagne Exportbeurs 'e-letters' Trends, B2B/KMO/Ondernemen  (Roularta Media)</t>
  </si>
  <si>
    <t>YouTube Advertising</t>
  </si>
  <si>
    <t>LinkedIn Advertising</t>
  </si>
  <si>
    <t xml:space="preserve">Deze campagne heeft overall 85 leads opgeleverd. De ads op LinkedIn hebben het best gewerkt. De ads via Google waren eerder teleurstellend. Google heeft weliswaar het meest verkeer naar de landingspagina gebracht, maar zorgden voor het minst kwalitatieve verkeer (minder conversie, hogere bounce rate).
</t>
  </si>
  <si>
    <t>Trophy 2018</t>
  </si>
  <si>
    <t>Mediaruimte Trends.be</t>
  </si>
  <si>
    <t>Sociale Media (Productie posts voor Twitter, LinkedIn en Facebook)</t>
  </si>
  <si>
    <t>E-mail Invitation</t>
  </si>
  <si>
    <t xml:space="preserve">We hebben 3 advertenties gepubliceerd: een lead generation form waarbij men binnen LinkedIn bleef en daar onze nieuwe gids 'Sales &amp;Marketing + Headquarters in Flanders' kon aanvragen. Een advertentie gericht op een selectie van buitenlandse steden waar FIT kantoren heeft en een advertentie gericht op een aantal bedrijven waar FIT een voet tussen de deur probeert te krijgen. Alle ads hadden een CTR tussen de 0,55 en 0,7% en gingen dus vlot boven de minimumgrens van 0,3%. De ad gericht op selectie van specifieke bedrijven scoorde beter dan de ad gefocust op selectie van buitenlandse steden. De form op LinkedIn leverde 38 rechtstreekse aanvragen voor onze brochure waarbij voornaam, naam, land, naam bedrijf verplicht ingevuld moesten worden. Diepgaande analyse van wat op de website gebeurde dient nog te gebeuren. de campagne is nog maar 3 dagen afgelopen.
</t>
  </si>
  <si>
    <t xml:space="preserve">We hebben 18.158 bezoekers op de website gehad (waarvan 3.102 via Trends.be en 2.630 via onze socialemediakanalen) en 10.071 mensen overtuigd om te stemmen op onze website. Alle video's samen werden 11.472 keer bekeken.
</t>
  </si>
  <si>
    <t>Trophy 2019</t>
  </si>
  <si>
    <t>Sociale Media (Productie YouTube-video's</t>
  </si>
  <si>
    <t>Nog geen evaluatie mogelijk, video's worden nu gemaakt.</t>
  </si>
  <si>
    <t>bedrag
(incl. BTW)</t>
  </si>
  <si>
    <t>Agentschap Onroerend Erfgoed</t>
  </si>
  <si>
    <t>Facebookcampagne Onroerenderfgoedprijs</t>
  </si>
  <si>
    <t xml:space="preserve">Facebook Ads </t>
  </si>
  <si>
    <t xml:space="preserve">Videoproductie filmpjes erfgoedprojecten </t>
  </si>
  <si>
    <t>Facebook, LinkedIn en Youtube</t>
  </si>
  <si>
    <t>Zonnekaart: hoe geschikt is uw dak voor zonne-energie?</t>
  </si>
  <si>
    <t>Internet (facebook, Adworks, Youtube)</t>
  </si>
  <si>
    <t xml:space="preserve">internet (facebook) </t>
  </si>
  <si>
    <t>Isolatiedag september 2018</t>
  </si>
  <si>
    <t>Fietsen naar het werk (7 km-club): Golf 3</t>
  </si>
  <si>
    <t>Fietsen naar het werk (7 km-club): Golf 2</t>
  </si>
  <si>
    <t>Website slachtofferzorg.be</t>
  </si>
  <si>
    <t>eigen ontwikkeling</t>
  </si>
  <si>
    <t>jaarlijkse hosting</t>
  </si>
  <si>
    <t>Website gezinsenquete.be</t>
  </si>
  <si>
    <t>eigen ontwikkeling met hergebruik bestaand sjabloon</t>
  </si>
  <si>
    <r>
      <rPr>
        <u/>
        <sz val="11"/>
        <color theme="1"/>
        <rFont val="Calibri"/>
        <family val="2"/>
        <scheme val="minor"/>
      </rPr>
      <t>Doel</t>
    </r>
    <r>
      <rPr>
        <sz val="11"/>
        <color theme="1"/>
        <rFont val="Calibri"/>
        <family val="2"/>
        <scheme val="minor"/>
      </rPr>
      <t xml:space="preserve">: algemene bekendmaking van Stop it Now!. Finaal doel is dat er meer mensen met pedofiele gevoelens of omstaanders contact opnemen met Stop it Now!
</t>
    </r>
    <r>
      <rPr>
        <u/>
        <sz val="11"/>
        <color theme="1"/>
        <rFont val="Calibri"/>
        <family val="2"/>
        <scheme val="minor"/>
      </rPr>
      <t>Evaluatie</t>
    </r>
    <r>
      <rPr>
        <sz val="11"/>
        <color theme="1"/>
        <rFont val="Calibri"/>
        <family val="2"/>
        <scheme val="minor"/>
      </rPr>
      <t>: het aantal websitebezoeken steeg met 61% (voor 4685 bezoekers, erna 12123 bezoekers). We zagen ook een piek in het aantal contactopnames met Stop it Now! Meer info in het jaarverslag van Stop it Now!: https://stopitnow.be/admin/storage/main/stopitnow-jaarverslag-2018-final.pdf</t>
    </r>
  </si>
  <si>
    <r>
      <rPr>
        <u/>
        <sz val="11"/>
        <color theme="1"/>
        <rFont val="Calibri"/>
        <family val="2"/>
        <scheme val="minor"/>
      </rPr>
      <t>Doel</t>
    </r>
    <r>
      <rPr>
        <sz val="11"/>
        <color theme="1"/>
        <rFont val="Calibri"/>
        <family val="2"/>
        <scheme val="minor"/>
      </rPr>
      <t xml:space="preserve">: Slachtofferzorg.be is een website die informatie en ondersteuning biedt aan slachtoffers, na(aast)bestaanden en getuigen van een misdrijf, verkeersongeval, ramp of aanslag. De website heeft de bedoeling de informatie die bij verschillende organisaties beschikbaar is, te verzamelen op één digitaal platform.  
</t>
    </r>
    <r>
      <rPr>
        <u/>
        <sz val="11"/>
        <color theme="1"/>
        <rFont val="Calibri"/>
        <family val="2"/>
        <scheme val="minor"/>
      </rPr>
      <t>Evaluatie</t>
    </r>
    <r>
      <rPr>
        <sz val="11"/>
        <color theme="1"/>
        <rFont val="Calibri"/>
        <family val="2"/>
        <scheme val="minor"/>
      </rPr>
      <t>: moet nog gebeuren. Er zal een gebruikersonderzoek volgen.</t>
    </r>
  </si>
  <si>
    <r>
      <rPr>
        <u/>
        <sz val="11"/>
        <color theme="1"/>
        <rFont val="Calibri"/>
        <family val="2"/>
        <scheme val="minor"/>
      </rPr>
      <t>Doel</t>
    </r>
    <r>
      <rPr>
        <sz val="11"/>
        <color theme="1"/>
        <rFont val="Calibri"/>
        <family val="2"/>
        <scheme val="minor"/>
      </rPr>
      <t xml:space="preserve">: In 2016 werden elf duizend gezinnen met kinderen in Vlaanderen en het Brussels Hoofdstedelijk Gewest aangeschreven met de vraag om deel te nemen aan de gezinsenquête. We willen in beeld brengen wat gezinnen nodig hebben, hoe ze het gezinsleven zelf ervaren en wat gezinnen belangrijk vinden in een goed gezinsbeleid. De resultyaten van de enquête werden ontsloten via de website gezinsenquete.be
</t>
    </r>
    <r>
      <rPr>
        <u/>
        <sz val="11"/>
        <color theme="1"/>
        <rFont val="Calibri"/>
        <family val="2"/>
        <scheme val="minor"/>
      </rPr>
      <t>Evaluatie</t>
    </r>
    <r>
      <rPr>
        <sz val="11"/>
        <color theme="1"/>
        <rFont val="Calibri"/>
        <family val="2"/>
        <scheme val="minor"/>
      </rPr>
      <t xml:space="preserve">: volgt nog
</t>
    </r>
  </si>
  <si>
    <t>Make me Reach</t>
  </si>
  <si>
    <t xml:space="preserve">Bekend maken nieuwe TOTEM-tool bij architecten
</t>
  </si>
  <si>
    <t>Bevorderen duurzaam materialengebruik, correct sorteren en kennis eigen afvalcijfers bij bedrijven uit IMJV-enquête.</t>
  </si>
  <si>
    <t>Bekendmaken internationaal evenement dat plaats vindt in 2019 te Antwerpen.</t>
  </si>
  <si>
    <t>Bevorderen circulair denken bij jonge ondernemers.</t>
  </si>
  <si>
    <t>Facebookadvertentie. Doelstelling: bekendmaking kwaliteitscontrole zwemwater aan de kust en in het binnenland bij een breed publiek. Evaluatie: groot bereik (1.568.260)</t>
  </si>
  <si>
    <t xml:space="preserve">Facebookadvertentie in het kader van 'Inzamelactie pesticiden' op 21 april 2018. Doelstelling: Vlamingen motiveren om hun pesticiden binnen te brengen op 21 april, in ruil voor een ecologisch alternatief, m.n. een voegenborstel. Evaluatie: Groot bereik. 2.100.00 Vlamingen 30+ met tuin
</t>
  </si>
  <si>
    <t>Uitgaven in 2018 (jan-nov) - Geert Bourgeois</t>
  </si>
  <si>
    <t>Uitgaven in 2018 (jan-nov) - Hilde Crevits</t>
  </si>
  <si>
    <t>Uitgaven in 2018 (jan-nov) - Bart Tommelein</t>
  </si>
  <si>
    <t>Uitgaven in 2018 (jan-nov) - Liesbeth Homans</t>
  </si>
  <si>
    <t>Uitgaven in 2018 (jan-nov) - Ben Weyts</t>
  </si>
  <si>
    <t>Uitgaven in 2018 (jan-nov) - Jo Vandeurzen</t>
  </si>
  <si>
    <t>Uitgaven in 2018 (jan-nov) - Philippe Muyters</t>
  </si>
  <si>
    <t>Uitgaven in 2018 (jan-nov) - Joke Schauvliege</t>
  </si>
  <si>
    <t>Uitgaven in 2018 (jan-nov) - Sven Gatz</t>
  </si>
  <si>
    <t>Vlamingen aanzetten om goede sportieve voornemens te maken en om deze vol te houden met muziek.</t>
  </si>
  <si>
    <t>Online platform</t>
  </si>
  <si>
    <t>Online platform Coolste sprtclub</t>
  </si>
  <si>
    <t xml:space="preserve">Vlamingen laten kennismaken met het wintersportaanbod in Vlaanderen. Topsport als motivatie voor breedtesport. </t>
  </si>
  <si>
    <t xml:space="preserve">12 tot 18-jarigen sensibiliseren om een nieuwe sport te ontdekken of om opnieuw te beginnen sporten. </t>
  </si>
  <si>
    <t>Sport op het Werk</t>
  </si>
  <si>
    <t>Sensibiliseren en informeren van Vlaamse ondernemingen (werkgevers en werknemers) omtrent het belang en de voordelen van sporten en bewegen op het werk met als doel het aanzetten tot het opzetten van een beweeg- en sportbeleid (sportwerking) op het werk.</t>
  </si>
  <si>
    <t>Totaal</t>
  </si>
  <si>
    <t xml:space="preserve">Ouders met kinderen tussen 8 en 12 jaar naar het aanbod sportkampen doorsturen met mogelijkheid om zich in te schrijven. </t>
  </si>
  <si>
    <t xml:space="preserve">Iedereen aanzetten om de sport of club te zoeken  die bij hem past. 
Sportclubs aanzetten om iedereen via een filmpje te tonen hoe cool hun club is (en zo warm te maken voor een sport bij een club). </t>
  </si>
  <si>
    <t>Promotie van het magazine en de website</t>
  </si>
  <si>
    <t>Facebook/linkedIn marketplace</t>
  </si>
  <si>
    <t>Week v/d toegankelijkheid</t>
  </si>
  <si>
    <t>Digitaal Radio2 platform</t>
  </si>
  <si>
    <t xml:space="preserve">Dit platform kaderde in een campagne om een breed publiek te sensibiliseren rond het belang van toegankelijkheid. Op het platform kon iedereen ideeën posten om de directe leefomgeving toegankelijker te maken. Zo werd het ook een project van de burger zelf. Tijdens de week van de toegankelijkheid werden 300 inzendingen gepost op het platform. </t>
  </si>
  <si>
    <t>De expertendatabank biedt experten aan media-actoren aan. Het bedreft specifiek experten uit bepaalde 'groepen' die weinig aan bod komen op het publieke forum (experten die vrouw zijn, een migratieachtergrond of handicap hebben, transgender zijn). De expertendatabank werd in 2018 vernieuwd en  in de maand oktober bekend gemaakt bij potentiële experten. Evaluatie is lopende.</t>
  </si>
  <si>
    <t>Werken voor Vlaanderen</t>
  </si>
  <si>
    <t>Linkedin specific selection (careerpages)</t>
  </si>
  <si>
    <t>Linkedin targeted (sponsored updates)</t>
  </si>
  <si>
    <t>Management Fee - Linkedin</t>
  </si>
  <si>
    <t>Agentschap Binnenlands Bestuur (ABB)</t>
  </si>
  <si>
    <t>Agentschap Overheidspersoneel (AgO)</t>
  </si>
  <si>
    <t>p.m.
(bedrag niet gekend : niet uit te splitsen)</t>
  </si>
  <si>
    <t>Departement WSE / Vlaamse Dienst voor Arbeidsbemiddeling en Beroepsopleiding (VDAB)</t>
  </si>
  <si>
    <t>Ondersteuning van artikel in Guido Magazine met informatie voor jongeren die afstuderen en gebruik moeten maken van het digitale startpakket dat door VDAB wordt aangeboden aan mensen die zich inschrijven als werkzoekende</t>
  </si>
  <si>
    <t>Gericht op non-discriminatie op de werkvloer. Kleinschalige effectenmeting:  13,80% van de respondenten had de campagne opgemerkt via sociale media. De campagne heeft ruim 6 op 10 respondenten aangezet tot zelfreflectie. 54,6% verklaarde dat ze naar aanleiding van de campagne twee keer nadenken alvorens een uitspraak te doen over een collega.</t>
  </si>
  <si>
    <t>Bekendmaken van IBO-dag met permanente informatie over de acties die VDAB naar werkgevers onderneemt op de dag dat alle bemiddelaars telefonisch of via bedrijfsbezoeken, werkgevers informatie brengen over IBO en de nieuwe regelgeving</t>
  </si>
  <si>
    <t>Gericht op de bekendmaking van de mogelijkheden die VDAB opleidingen bieden aan werkzoekenden. Via getuigenissen van cursisten en instructeurs inzicht bieden in opleidingsmogelijkheden en de kansen die werkzoekenden daardoor op de arbeidsmarkt kregen. De vezamelpagina van alle verhalen werd door enkele duizenden mensen bezocht.</t>
  </si>
  <si>
    <t>Departement MOW</t>
  </si>
  <si>
    <t>Openbare Vlaamse Afvalstoffenmaatschappij (OVAM)</t>
  </si>
  <si>
    <t>Agentschap Binnenlands Bestuur (ABB - coördinatie Brussel)</t>
  </si>
  <si>
    <t>Digitale promotie Exportbeurs / Leeuw van de Export</t>
  </si>
  <si>
    <t>Digitale campagne ebook Sales &amp; Marketing</t>
  </si>
  <si>
    <r>
      <rPr>
        <b/>
        <sz val="11"/>
        <color theme="1"/>
        <rFont val="Calibri"/>
        <family val="2"/>
        <scheme val="minor"/>
      </rPr>
      <t>Dag van de Leraar</t>
    </r>
    <r>
      <rPr>
        <sz val="11"/>
        <color theme="1"/>
        <rFont val="Calibri"/>
        <family val="2"/>
        <scheme val="minor"/>
      </rPr>
      <t xml:space="preserve">: campagne voor waardering van het lerarenberoep met een bereik van ruim 800 000 personen. Brede persaandacht voor trotse leraren. 
</t>
    </r>
    <r>
      <rPr>
        <b/>
        <sz val="11"/>
        <color theme="1"/>
        <rFont val="Calibri"/>
        <family val="2"/>
        <scheme val="minor"/>
      </rPr>
      <t>Leraar van het Jaar</t>
    </r>
    <r>
      <rPr>
        <sz val="11"/>
        <color theme="1"/>
        <rFont val="Calibri"/>
        <family val="2"/>
        <scheme val="minor"/>
      </rPr>
      <t xml:space="preserve">: waarderende recordeditie, wel
11 000 nominaties en bijzonder veel persaandacht.
</t>
    </r>
    <r>
      <rPr>
        <u/>
        <sz val="11"/>
        <color theme="1"/>
        <rFont val="Calibri"/>
        <family val="2"/>
        <scheme val="minor"/>
      </rPr>
      <t>Doel</t>
    </r>
    <r>
      <rPr>
        <sz val="11"/>
        <color theme="1"/>
        <rFont val="Calibri"/>
        <family val="2"/>
        <scheme val="minor"/>
      </rPr>
      <t>: Klasse ondersteunt hiermee onder andere strategisch doel 2 uit de beleidsnota 2014-2019: Voldoende, deskundig en gemotiveerd onderwijspersoneel garanderen. In de beleidsnota lezen we daarover onder andere: “De expertise waarover ons lerarenkorps beschikt is hoogstaand en verdient waardering.”</t>
    </r>
  </si>
  <si>
    <t>Dit betreft een campagne voor Vlaanderenkiest.be, het centraal informatieportaal van de Vlaamse overheid voor informatie omtrent de lokale en provinciale verkiezingen van 14 oktober 2018. 
De website droeg substantieel bij tot een vlot verloop van de verkiezingen.  Het bood praktische en gerichte informatie aan kiezers, kandidaten, hoofdbureaus en lokale besturen.
Op de website vonden zij informatie over de kiesregelgeving en de antwoorden op een 100-tal veelgestelde vragen over de verkiezingen. Daarnaast konden zij er terecht voor handleidingen, formulieren, 
educatieve video’s, actualiteitsberichten en de kalender met grote mijlpalen in het verkiezingsjaar."
Na afsluiting van de definitieve kandidatenlijsten op 20 september konden de lijsten geraadpleegd worden op vlaanderenkiest.be.
Op verkiezingsdag werden de officiële resultaten van de verkiezingen bekendgemaakt op vlaanderenkiest.be. Van 1 maart tot 14 oktober 2018 telde de informatiewebsite 1.867.297 unieke paginaweergaven. 
898.370 unieke bezoekers bezochten de resultaten op verkiezingsdag. "
De evaluatie van de website zal meegenomen worden in de algemene evaluatie van de verkiezingen van 14 oktober 2018.</t>
  </si>
  <si>
    <t xml:space="preserve">De vernieuwde expertendatabank werd na een soft launch op 21 augustus, begin september actief bij de gebruikers (media-actoren) bekend gemaakt via deze kanalen. Deze campagne resulteerde in een piek van het aantal sessies (9.914 sessies) in september. Verdere evaluatie volgt. </t>
  </si>
  <si>
    <r>
      <rPr>
        <u/>
        <sz val="11"/>
        <color theme="1"/>
        <rFont val="Calibri"/>
        <family val="2"/>
        <scheme val="minor"/>
      </rPr>
      <t>Doel</t>
    </r>
    <r>
      <rPr>
        <sz val="11"/>
        <color theme="1"/>
        <rFont val="Calibri"/>
        <family val="2"/>
        <scheme val="minor"/>
      </rPr>
      <t xml:space="preserve">: aanzetten tot grondige energetische renovatie, verhogen renovatiegraad
</t>
    </r>
    <r>
      <rPr>
        <u/>
        <sz val="11"/>
        <color theme="1"/>
        <rFont val="Calibri"/>
        <family val="2"/>
        <scheme val="minor"/>
      </rPr>
      <t>Evaluatie</t>
    </r>
    <r>
      <rPr>
        <sz val="11"/>
        <color theme="1"/>
        <rFont val="Calibri"/>
        <family val="2"/>
        <scheme val="minor"/>
      </rPr>
      <t xml:space="preserve">: geen concrete evaluatie - continue langetermijncampagne </t>
    </r>
  </si>
  <si>
    <r>
      <rPr>
        <u/>
        <sz val="11"/>
        <color theme="1"/>
        <rFont val="Calibri"/>
        <family val="2"/>
        <scheme val="minor"/>
      </rPr>
      <t>Doel</t>
    </r>
    <r>
      <rPr>
        <sz val="11"/>
        <color theme="1"/>
        <rFont val="Calibri"/>
        <family val="2"/>
        <scheme val="minor"/>
      </rPr>
      <t xml:space="preserve">: aanzetten tot deelname aan evenement
</t>
    </r>
    <r>
      <rPr>
        <u/>
        <sz val="11"/>
        <color theme="1"/>
        <rFont val="Calibri"/>
        <family val="2"/>
        <scheme val="minor"/>
      </rPr>
      <t>Evaluatie</t>
    </r>
    <r>
      <rPr>
        <sz val="11"/>
        <color theme="1"/>
        <rFont val="Calibri"/>
        <family val="2"/>
        <scheme val="minor"/>
      </rPr>
      <t>: campagne heeft niet gewerkt</t>
    </r>
  </si>
  <si>
    <r>
      <rPr>
        <u/>
        <sz val="11"/>
        <color theme="1"/>
        <rFont val="Calibri"/>
        <family val="2"/>
        <scheme val="minor"/>
      </rPr>
      <t>Doel</t>
    </r>
    <r>
      <rPr>
        <sz val="11"/>
        <color theme="1"/>
        <rFont val="Calibri"/>
        <family val="2"/>
        <scheme val="minor"/>
      </rPr>
      <t xml:space="preserve">: burgers aanzetten om te stemmen op lokale energieprojecten, creëren betrokkenheid burger
</t>
    </r>
    <r>
      <rPr>
        <u/>
        <sz val="11"/>
        <color theme="1"/>
        <rFont val="Calibri"/>
        <family val="2"/>
        <scheme val="minor"/>
      </rPr>
      <t>Evaluatie</t>
    </r>
    <r>
      <rPr>
        <sz val="11"/>
        <color theme="1"/>
        <rFont val="Calibri"/>
        <family val="2"/>
        <scheme val="minor"/>
      </rPr>
      <t>: vooropgezette doelstellingen gehaald</t>
    </r>
  </si>
  <si>
    <r>
      <rPr>
        <u/>
        <sz val="11"/>
        <color theme="1"/>
        <rFont val="Calibri"/>
        <family val="2"/>
        <scheme val="minor"/>
      </rPr>
      <t>Doel</t>
    </r>
    <r>
      <rPr>
        <sz val="11"/>
        <color theme="1"/>
        <rFont val="Calibri"/>
        <family val="2"/>
        <scheme val="minor"/>
      </rPr>
      <t xml:space="preserve">: de energieopwekking uit hernieuwbare energiebronnen bevorderen
</t>
    </r>
    <r>
      <rPr>
        <u/>
        <sz val="11"/>
        <color theme="1"/>
        <rFont val="Calibri"/>
        <family val="2"/>
        <scheme val="minor"/>
      </rPr>
      <t>Sub-doel</t>
    </r>
    <r>
      <rPr>
        <sz val="11"/>
        <color theme="1"/>
        <rFont val="Calibri"/>
        <family val="2"/>
        <scheme val="minor"/>
      </rPr>
      <t xml:space="preserve">: verruimen bereik, promotie website
</t>
    </r>
    <r>
      <rPr>
        <u/>
        <sz val="11"/>
        <color theme="1"/>
        <rFont val="Calibri"/>
        <family val="2"/>
        <scheme val="minor"/>
      </rPr>
      <t>Evaluatie</t>
    </r>
    <r>
      <rPr>
        <sz val="11"/>
        <color theme="1"/>
        <rFont val="Calibri"/>
        <family val="2"/>
        <scheme val="minor"/>
      </rPr>
      <t xml:space="preserve">: positief:
• 5.896.446 vertoningen (impressions)
• 80.026 keer geklikt
• 675.682 unieke gebruikers bereikt (reach)
• gemiddelde frequentie: 8,8 
</t>
    </r>
  </si>
  <si>
    <r>
      <rPr>
        <u/>
        <sz val="11"/>
        <color theme="1"/>
        <rFont val="Calibri"/>
        <family val="2"/>
        <scheme val="minor"/>
      </rPr>
      <t>Doel</t>
    </r>
    <r>
      <rPr>
        <sz val="11"/>
        <color theme="1"/>
        <rFont val="Calibri"/>
        <family val="2"/>
        <scheme val="minor"/>
      </rPr>
      <t xml:space="preserve">: werven van bezoekers tijdens de isolatiedag 'offline event'
</t>
    </r>
    <r>
      <rPr>
        <u/>
        <sz val="11"/>
        <color theme="1"/>
        <rFont val="Calibri"/>
        <family val="2"/>
        <scheme val="minor"/>
      </rPr>
      <t>Evaluatie</t>
    </r>
    <r>
      <rPr>
        <sz val="11"/>
        <color theme="1"/>
        <rFont val="Calibri"/>
        <family val="2"/>
        <scheme val="minor"/>
      </rPr>
      <t>: doelstelling niet gehaald (zeer lage opkomst) ondanks aanzienlijk mediabudget</t>
    </r>
  </si>
  <si>
    <r>
      <rPr>
        <u/>
        <sz val="11"/>
        <color theme="1"/>
        <rFont val="Calibri"/>
        <family val="2"/>
        <scheme val="minor"/>
      </rPr>
      <t>Doelstelling</t>
    </r>
    <r>
      <rPr>
        <sz val="11"/>
        <color theme="1"/>
        <rFont val="Calibri"/>
        <family val="2"/>
        <scheme val="minor"/>
      </rPr>
      <t xml:space="preserve">: aantrekken nieuw talent via landingspagina's op Linkedin en gerichte kleine campagnes, met bijzondere aandacht voor knelpuntfuncties
</t>
    </r>
    <r>
      <rPr>
        <u/>
        <sz val="11"/>
        <color theme="1"/>
        <rFont val="Calibri"/>
        <family val="2"/>
        <scheme val="minor"/>
      </rPr>
      <t>Evaluatie</t>
    </r>
    <r>
      <rPr>
        <sz val="11"/>
        <color theme="1"/>
        <rFont val="Calibri"/>
        <family val="2"/>
        <scheme val="minor"/>
      </rPr>
      <t>: per campagne werd gekeken hoeveel mensen de advertentie gezien hebben, een interactie ermee zijn aangegaan (klik, like, share, comment) en op basis daarvan passen we toekomstige campagnes via linkedin aan</t>
    </r>
  </si>
  <si>
    <r>
      <rPr>
        <u/>
        <sz val="11"/>
        <color theme="1"/>
        <rFont val="Calibri"/>
        <family val="2"/>
        <scheme val="minor"/>
      </rPr>
      <t>Timing</t>
    </r>
    <r>
      <rPr>
        <sz val="11"/>
        <color theme="1"/>
        <rFont val="Calibri"/>
        <family val="2"/>
        <scheme val="minor"/>
      </rPr>
      <t xml:space="preserve">: Golf 3 (mei - juni 2018)
</t>
    </r>
    <r>
      <rPr>
        <u/>
        <sz val="11"/>
        <color theme="1"/>
        <rFont val="Calibri"/>
        <family val="2"/>
        <scheme val="minor"/>
      </rPr>
      <t>Doel</t>
    </r>
    <r>
      <rPr>
        <sz val="11"/>
        <color theme="1"/>
        <rFont val="Calibri"/>
        <family val="2"/>
        <scheme val="minor"/>
      </rPr>
      <t xml:space="preserve">: de campagne moet werknemers aanzetten om de fiets te gebruiken voor hun woon-werkverplaatsing. Het stimuleren van een attitudeverandering, en op langere termijn gedragsverandering, is het hoofddoel van de campagne.
</t>
    </r>
    <r>
      <rPr>
        <u/>
        <sz val="11"/>
        <color theme="1"/>
        <rFont val="Calibri"/>
        <family val="2"/>
        <scheme val="minor"/>
      </rPr>
      <t>Evaluatie</t>
    </r>
    <r>
      <rPr>
        <sz val="11"/>
        <color theme="1"/>
        <rFont val="Calibri"/>
        <family val="2"/>
        <scheme val="minor"/>
      </rPr>
      <t>: Facebook-advertenties (video ads, link ads naar website 7 km-club)</t>
    </r>
  </si>
  <si>
    <r>
      <rPr>
        <u/>
        <sz val="11"/>
        <color theme="1"/>
        <rFont val="Calibri"/>
        <family val="2"/>
        <scheme val="minor"/>
      </rPr>
      <t>Timing</t>
    </r>
    <r>
      <rPr>
        <sz val="11"/>
        <color theme="1"/>
        <rFont val="Calibri"/>
        <family val="2"/>
        <scheme val="minor"/>
      </rPr>
      <t xml:space="preserve">: Golf 2 (maart 2018)
</t>
    </r>
    <r>
      <rPr>
        <u/>
        <sz val="11"/>
        <color theme="1"/>
        <rFont val="Calibri"/>
        <family val="2"/>
        <scheme val="minor"/>
      </rPr>
      <t>Doel</t>
    </r>
    <r>
      <rPr>
        <sz val="11"/>
        <color theme="1"/>
        <rFont val="Calibri"/>
        <family val="2"/>
        <scheme val="minor"/>
      </rPr>
      <t xml:space="preserve">: de campagne moet werknemers aanzetten om de fiets te gebruiken voor hun woon-werkverplaatsing. Het stimuleren van een attitudeverandering, en op langere termijn gedragsverandering, is het hoofddoel van de campagne.
</t>
    </r>
    <r>
      <rPr>
        <u/>
        <sz val="11"/>
        <color theme="1"/>
        <rFont val="Calibri"/>
        <family val="2"/>
        <scheme val="minor"/>
      </rPr>
      <t>Evaluatie</t>
    </r>
    <r>
      <rPr>
        <sz val="11"/>
        <color theme="1"/>
        <rFont val="Calibri"/>
        <family val="2"/>
        <scheme val="minor"/>
      </rPr>
      <t>: Facebook-advertenties (video ads, link ads naar website 7 km-club, link ads naar fietsplaatjes bestellen, doelgroep vernauwd en copy aangepast)</t>
    </r>
  </si>
  <si>
    <r>
      <rPr>
        <u/>
        <sz val="11"/>
        <color theme="1"/>
        <rFont val="Calibri"/>
        <family val="2"/>
        <scheme val="minor"/>
      </rPr>
      <t>Timing</t>
    </r>
    <r>
      <rPr>
        <sz val="11"/>
        <color theme="1"/>
        <rFont val="Calibri"/>
        <family val="2"/>
        <scheme val="minor"/>
      </rPr>
      <t xml:space="preserve">: mei 2018
</t>
    </r>
    <r>
      <rPr>
        <u/>
        <sz val="11"/>
        <color theme="1"/>
        <rFont val="Calibri"/>
        <family val="2"/>
        <scheme val="minor"/>
      </rPr>
      <t>Doel</t>
    </r>
    <r>
      <rPr>
        <sz val="11"/>
        <color theme="1"/>
        <rFont val="Calibri"/>
        <family val="2"/>
        <scheme val="minor"/>
      </rPr>
      <t xml:space="preserve">:
- inwoners van Antwerpen en Zwijndrecht informeren omtrent het ontwerpproces in de zes ringzones van Antwerpen.
- inwoners van Antwerpen en Zwijndrecht activeren/aanmoedigen om naar de interactieve en mobiele tentoonstelling (ringdagen) te gaan.
- informatie verspreiden over doelstelling en programma van de ringdagen.
</t>
    </r>
    <r>
      <rPr>
        <u/>
        <sz val="11"/>
        <color theme="1"/>
        <rFont val="Calibri"/>
        <family val="2"/>
        <scheme val="minor"/>
      </rPr>
      <t>Evaluatie</t>
    </r>
    <r>
      <rPr>
        <sz val="11"/>
        <color theme="1"/>
        <rFont val="Calibri"/>
        <family val="2"/>
        <scheme val="minor"/>
      </rPr>
      <t xml:space="preserve">: Interesse en opkomst van het publiek (2.000 tijdens 5 dagen), buzz voor, tijdens, na het event, aantal fans/volgers van de Facebookpagina overdering is gestegen, dynamiek en interactie, deel en retweet-gedrag
</t>
    </r>
  </si>
  <si>
    <r>
      <rPr>
        <u/>
        <sz val="11"/>
        <color theme="1"/>
        <rFont val="Calibri"/>
        <family val="2"/>
        <scheme val="minor"/>
      </rPr>
      <t>Timing</t>
    </r>
    <r>
      <rPr>
        <sz val="11"/>
        <color theme="1"/>
        <rFont val="Calibri"/>
        <family val="2"/>
        <scheme val="minor"/>
      </rPr>
      <t xml:space="preserve">: september 2018
</t>
    </r>
    <r>
      <rPr>
        <u/>
        <sz val="11"/>
        <color theme="1"/>
        <rFont val="Calibri"/>
        <family val="2"/>
        <scheme val="minor"/>
      </rPr>
      <t>Doel</t>
    </r>
    <r>
      <rPr>
        <sz val="11"/>
        <color theme="1"/>
        <rFont val="Calibri"/>
        <family val="2"/>
        <scheme val="minor"/>
      </rPr>
      <t xml:space="preserve">: via de Facebookpagina en Instagramaccount van WVDM wordt content gedeeld en gecommuniceerd. We zorgen voor een continue voeding vooraf en pieken tijdens de week zelf. Wij bieden informatie en inspirerende goede praktijken aan om de Vlaming te overtuigen om zijn/haar mobiliteitsgedrag te verduurzamen tijdens de WVDM. Het gaat om een positief, multimodaal verhaal, met verschillende focussen.
</t>
    </r>
    <r>
      <rPr>
        <u/>
        <sz val="11"/>
        <color theme="1"/>
        <rFont val="Calibri"/>
        <family val="2"/>
        <scheme val="minor"/>
      </rPr>
      <t>Evaluatie</t>
    </r>
    <r>
      <rPr>
        <sz val="11"/>
        <color theme="1"/>
        <rFont val="Calibri"/>
        <family val="2"/>
        <scheme val="minor"/>
      </rPr>
      <t xml:space="preserve">: 2.003 geregistreerde acties, positieve reacties, boodschap en acties gretig opgepikt door de media, #goedopweg scoorde goed
</t>
    </r>
    <r>
      <rPr>
        <u/>
        <sz val="11"/>
        <color theme="1"/>
        <rFont val="Calibri"/>
        <family val="2"/>
        <scheme val="minor"/>
      </rPr>
      <t>Facebook</t>
    </r>
    <r>
      <rPr>
        <sz val="11"/>
        <color theme="1"/>
        <rFont val="Calibri"/>
        <family val="2"/>
        <scheme val="minor"/>
      </rPr>
      <t xml:space="preserve">:
- totaal bereik: 978.527
- videoweergaven: 1.260.995
- nieuwe volgers:  1735
- paginaweergaven: 2.201
- klikken naar website: 500 mensen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</si>
</sst>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_-* #,##0.00\ &quot;€&quot;_-;\-* #,##0.00\ &quot;€&quot;_-;_-* &quot;-&quot;??\ &quot;€&quot;_-;_-@_-"/>
  </numFmts>
  <fonts count="8" x14ac:knownFonts="1">
    <font>
      <sz val="11"/>
      <color theme="1"/>
      <name val="Calibri"/>
      <family val="2"/>
      <scheme val="minor"/>
    </font>
    <font>
      <b/>
      <sz val="11"/>
      <color theme="1"/>
      <name val="Calibri"/>
      <family val="2"/>
      <scheme val="minor"/>
    </font>
    <font>
      <b/>
      <sz val="16"/>
      <color theme="1"/>
      <name val="Calibri"/>
      <family val="2"/>
      <scheme val="minor"/>
    </font>
    <font>
      <b/>
      <sz val="12"/>
      <color theme="3"/>
      <name val="Calibri"/>
      <family val="2"/>
      <scheme val="minor"/>
    </font>
    <font>
      <b/>
      <sz val="11"/>
      <color theme="3"/>
      <name val="Calibri"/>
      <family val="2"/>
      <scheme val="minor"/>
    </font>
    <font>
      <u/>
      <sz val="11"/>
      <color theme="1"/>
      <name val="Calibri"/>
      <family val="2"/>
      <scheme val="minor"/>
    </font>
    <font>
      <sz val="11"/>
      <color rgb="FFFF0000"/>
      <name val="Calibri"/>
      <family val="2"/>
      <scheme val="minor"/>
    </font>
    <font>
      <sz val="11"/>
      <name val="Calibri"/>
      <family val="2"/>
      <scheme val="minor"/>
    </font>
  </fonts>
  <fills count="2">
    <fill>
      <patternFill patternType="none"/>
    </fill>
    <fill>
      <patternFill patternType="gray125"/>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style="thin">
        <color indexed="64"/>
      </left>
      <right style="thin">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auto="1"/>
      </top>
      <bottom/>
      <diagonal/>
    </border>
  </borders>
  <cellStyleXfs count="1">
    <xf numFmtId="0" fontId="0" fillId="0" borderId="0"/>
  </cellStyleXfs>
  <cellXfs count="92">
    <xf numFmtId="0" fontId="0" fillId="0" borderId="0" xfId="0"/>
    <xf numFmtId="0" fontId="0" fillId="0" borderId="0" xfId="0" applyAlignment="1">
      <alignment vertical="top"/>
    </xf>
    <xf numFmtId="0" fontId="0" fillId="0" borderId="0" xfId="0" applyBorder="1" applyAlignment="1">
      <alignment vertical="top"/>
    </xf>
    <xf numFmtId="0" fontId="0" fillId="0" borderId="0" xfId="0" applyAlignment="1">
      <alignment vertical="center"/>
    </xf>
    <xf numFmtId="164" fontId="0" fillId="0" borderId="0" xfId="0" applyNumberFormat="1" applyBorder="1" applyAlignment="1">
      <alignment vertical="top"/>
    </xf>
    <xf numFmtId="0" fontId="0" fillId="0" borderId="0" xfId="0" applyFill="1" applyBorder="1" applyAlignment="1">
      <alignment vertical="top"/>
    </xf>
    <xf numFmtId="0" fontId="0" fillId="0" borderId="0" xfId="0" applyFill="1" applyAlignment="1">
      <alignment vertical="top"/>
    </xf>
    <xf numFmtId="0" fontId="1" fillId="0" borderId="14"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7" xfId="0" applyFill="1" applyBorder="1" applyAlignment="1">
      <alignment vertical="top"/>
    </xf>
    <xf numFmtId="164" fontId="1" fillId="0" borderId="7" xfId="0" applyNumberFormat="1" applyFont="1" applyFill="1" applyBorder="1" applyAlignment="1">
      <alignment vertical="top"/>
    </xf>
    <xf numFmtId="0" fontId="1" fillId="0" borderId="11" xfId="0" applyFont="1" applyFill="1" applyBorder="1" applyAlignment="1">
      <alignment horizontal="left" vertical="top" wrapText="1" indent="1"/>
    </xf>
    <xf numFmtId="0" fontId="0" fillId="0" borderId="12" xfId="0" applyFill="1" applyBorder="1" applyAlignment="1">
      <alignment vertical="top"/>
    </xf>
    <xf numFmtId="164" fontId="0" fillId="0" borderId="0" xfId="0" applyNumberFormat="1" applyFont="1" applyFill="1" applyBorder="1" applyAlignment="1">
      <alignment vertical="top"/>
    </xf>
    <xf numFmtId="0" fontId="1" fillId="0" borderId="4" xfId="0" applyFont="1" applyFill="1" applyBorder="1" applyAlignment="1">
      <alignment horizontal="left" vertical="top" wrapText="1" indent="1"/>
    </xf>
    <xf numFmtId="0" fontId="0" fillId="0" borderId="9" xfId="0" applyFont="1" applyFill="1" applyBorder="1" applyAlignment="1">
      <alignment horizontal="left" vertical="top"/>
    </xf>
    <xf numFmtId="164" fontId="0" fillId="0" borderId="9" xfId="0" applyNumberFormat="1" applyFont="1" applyFill="1" applyBorder="1" applyAlignment="1">
      <alignment vertical="top"/>
    </xf>
    <xf numFmtId="0" fontId="0" fillId="0" borderId="0" xfId="0" applyFont="1" applyFill="1" applyBorder="1" applyAlignment="1">
      <alignment horizontal="left" vertical="top"/>
    </xf>
    <xf numFmtId="164" fontId="1" fillId="0" borderId="0" xfId="0" applyNumberFormat="1" applyFont="1" applyFill="1" applyBorder="1" applyAlignment="1">
      <alignment vertical="top"/>
    </xf>
    <xf numFmtId="0" fontId="0" fillId="0" borderId="4" xfId="0" applyFill="1" applyBorder="1" applyAlignment="1">
      <alignment horizontal="left" vertical="top" wrapText="1" indent="1"/>
    </xf>
    <xf numFmtId="0" fontId="0" fillId="0" borderId="5" xfId="0" applyFill="1" applyBorder="1" applyAlignment="1">
      <alignment vertical="top"/>
    </xf>
    <xf numFmtId="0" fontId="0" fillId="0" borderId="4" xfId="0" applyFill="1" applyBorder="1" applyAlignment="1">
      <alignment horizontal="left" vertical="top" indent="1"/>
    </xf>
    <xf numFmtId="0" fontId="1" fillId="0" borderId="4" xfId="0" applyFont="1" applyFill="1" applyBorder="1" applyAlignment="1">
      <alignment horizontal="left" vertical="top" indent="1"/>
    </xf>
    <xf numFmtId="0" fontId="0" fillId="0" borderId="6" xfId="0" applyFill="1" applyBorder="1" applyAlignment="1">
      <alignment vertical="top"/>
    </xf>
    <xf numFmtId="0" fontId="0" fillId="0" borderId="8" xfId="0" applyFill="1" applyBorder="1" applyAlignment="1">
      <alignment vertical="top"/>
    </xf>
    <xf numFmtId="0" fontId="0" fillId="0" borderId="5" xfId="0" applyFill="1" applyBorder="1" applyAlignment="1">
      <alignment vertical="top" wrapText="1"/>
    </xf>
    <xf numFmtId="0" fontId="1" fillId="0" borderId="6" xfId="0" applyFont="1" applyFill="1" applyBorder="1" applyAlignment="1">
      <alignment horizontal="left" vertical="top" indent="1"/>
    </xf>
    <xf numFmtId="0" fontId="0" fillId="0" borderId="5" xfId="0" applyFill="1" applyBorder="1" applyAlignment="1">
      <alignment horizontal="left" vertical="top" wrapText="1"/>
    </xf>
    <xf numFmtId="0" fontId="0" fillId="0" borderId="0" xfId="0" applyFill="1" applyBorder="1" applyAlignment="1">
      <alignment vertical="top" wrapText="1"/>
    </xf>
    <xf numFmtId="0" fontId="1" fillId="0" borderId="0" xfId="0" applyFont="1" applyFill="1" applyBorder="1" applyAlignment="1">
      <alignment horizontal="left" vertical="top" indent="1"/>
    </xf>
    <xf numFmtId="0" fontId="0" fillId="0" borderId="0" xfId="0" applyFill="1" applyAlignment="1">
      <alignment vertical="center"/>
    </xf>
    <xf numFmtId="0" fontId="0" fillId="0" borderId="12" xfId="0" applyFont="1" applyFill="1" applyBorder="1" applyAlignment="1">
      <alignment horizontal="left" vertical="top"/>
    </xf>
    <xf numFmtId="164" fontId="0" fillId="0" borderId="12" xfId="0" applyNumberFormat="1" applyFont="1" applyFill="1" applyBorder="1" applyAlignment="1">
      <alignment vertical="top"/>
    </xf>
    <xf numFmtId="0" fontId="1" fillId="0" borderId="4" xfId="0" applyFont="1" applyFill="1" applyBorder="1" applyAlignment="1">
      <alignment vertical="top"/>
    </xf>
    <xf numFmtId="0" fontId="0" fillId="0" borderId="4" xfId="0" applyFill="1" applyBorder="1" applyAlignment="1">
      <alignment vertical="top"/>
    </xf>
    <xf numFmtId="0" fontId="0" fillId="0" borderId="0" xfId="0" applyFont="1" applyFill="1" applyBorder="1" applyAlignment="1">
      <alignment horizontal="left" vertical="top" wrapText="1"/>
    </xf>
    <xf numFmtId="0" fontId="0" fillId="0" borderId="5" xfId="0" applyFill="1" applyBorder="1" applyAlignment="1">
      <alignment horizontal="left" vertical="top"/>
    </xf>
    <xf numFmtId="0" fontId="0" fillId="0" borderId="13" xfId="0" applyFill="1" applyBorder="1" applyAlignment="1">
      <alignment vertical="top" wrapText="1"/>
    </xf>
    <xf numFmtId="0" fontId="1" fillId="0" borderId="0" xfId="0" applyFont="1" applyFill="1" applyBorder="1" applyAlignment="1">
      <alignment vertical="top"/>
    </xf>
    <xf numFmtId="0" fontId="0" fillId="0" borderId="9"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Alignment="1">
      <alignment vertical="top"/>
    </xf>
    <xf numFmtId="164" fontId="0" fillId="0" borderId="9" xfId="0" applyNumberFormat="1" applyFont="1" applyFill="1" applyBorder="1" applyAlignment="1">
      <alignment vertical="top"/>
    </xf>
    <xf numFmtId="0" fontId="0" fillId="0" borderId="8" xfId="0" applyFill="1" applyBorder="1" applyAlignment="1">
      <alignment vertical="top"/>
    </xf>
    <xf numFmtId="0" fontId="0" fillId="0" borderId="13" xfId="0" applyFill="1" applyBorder="1" applyAlignment="1">
      <alignment vertical="top" wrapText="1"/>
    </xf>
    <xf numFmtId="0" fontId="0" fillId="0" borderId="9" xfId="0" applyBorder="1" applyAlignment="1">
      <alignment vertical="top"/>
    </xf>
    <xf numFmtId="0" fontId="1" fillId="0" borderId="4" xfId="0" applyFont="1" applyFill="1" applyBorder="1" applyAlignment="1">
      <alignment horizontal="left" vertical="top" wrapText="1" indent="1"/>
    </xf>
    <xf numFmtId="0" fontId="0" fillId="0" borderId="5" xfId="0" applyFill="1" applyBorder="1" applyAlignment="1">
      <alignment vertical="top"/>
    </xf>
    <xf numFmtId="0" fontId="0" fillId="0" borderId="5" xfId="0" applyFill="1" applyBorder="1" applyAlignment="1">
      <alignment horizontal="left" vertical="top" wrapText="1"/>
    </xf>
    <xf numFmtId="0" fontId="0" fillId="0" borderId="0" xfId="0"/>
    <xf numFmtId="0" fontId="0" fillId="0" borderId="0" xfId="0" applyFill="1" applyBorder="1" applyAlignment="1">
      <alignment vertical="top"/>
    </xf>
    <xf numFmtId="0" fontId="0" fillId="0" borderId="7" xfId="0" applyFill="1" applyBorder="1" applyAlignment="1">
      <alignment vertical="top"/>
    </xf>
    <xf numFmtId="164" fontId="1" fillId="0" borderId="7" xfId="0" applyNumberFormat="1" applyFont="1" applyFill="1" applyBorder="1" applyAlignment="1">
      <alignment vertical="top"/>
    </xf>
    <xf numFmtId="164" fontId="0" fillId="0" borderId="0" xfId="0" applyNumberFormat="1" applyFont="1" applyFill="1" applyBorder="1" applyAlignment="1">
      <alignment vertical="top"/>
    </xf>
    <xf numFmtId="0" fontId="0" fillId="0" borderId="0" xfId="0" applyFont="1" applyFill="1" applyBorder="1" applyAlignment="1">
      <alignment horizontal="left" vertical="top"/>
    </xf>
    <xf numFmtId="164" fontId="1" fillId="0" borderId="0" xfId="0" applyNumberFormat="1" applyFont="1" applyFill="1" applyBorder="1" applyAlignment="1">
      <alignment vertical="top"/>
    </xf>
    <xf numFmtId="0" fontId="0" fillId="0" borderId="4" xfId="0" applyFill="1" applyBorder="1" applyAlignment="1">
      <alignment horizontal="left" vertical="top" indent="1"/>
    </xf>
    <xf numFmtId="0" fontId="1" fillId="0" borderId="4" xfId="0" applyFont="1" applyFill="1" applyBorder="1" applyAlignment="1">
      <alignment horizontal="left" vertical="top" indent="1"/>
    </xf>
    <xf numFmtId="0" fontId="0" fillId="0" borderId="6" xfId="0" applyFill="1" applyBorder="1" applyAlignment="1">
      <alignment vertical="top"/>
    </xf>
    <xf numFmtId="0" fontId="0" fillId="0" borderId="5" xfId="0" applyFill="1" applyBorder="1" applyAlignment="1">
      <alignment vertical="top" wrapText="1"/>
    </xf>
    <xf numFmtId="0" fontId="0" fillId="0" borderId="5" xfId="0" applyFill="1" applyBorder="1" applyAlignment="1">
      <alignment horizontal="left" vertical="top" wrapText="1"/>
    </xf>
    <xf numFmtId="0" fontId="0" fillId="0" borderId="8" xfId="0" applyFill="1" applyBorder="1" applyAlignment="1">
      <alignment vertical="top" wrapText="1"/>
    </xf>
    <xf numFmtId="164" fontId="1" fillId="0" borderId="16" xfId="0" applyNumberFormat="1" applyFont="1" applyFill="1" applyBorder="1" applyAlignment="1">
      <alignment vertical="top"/>
    </xf>
    <xf numFmtId="0" fontId="0" fillId="0" borderId="5" xfId="0" applyFill="1" applyBorder="1" applyAlignment="1">
      <alignment horizontal="left" vertical="top" wrapText="1"/>
    </xf>
    <xf numFmtId="0" fontId="0" fillId="0" borderId="16" xfId="0" applyFont="1" applyFill="1" applyBorder="1" applyAlignment="1">
      <alignment horizontal="left" vertical="top"/>
    </xf>
    <xf numFmtId="0" fontId="0" fillId="0" borderId="0" xfId="0" applyAlignment="1">
      <alignment vertical="top" wrapText="1"/>
    </xf>
    <xf numFmtId="165" fontId="7" fillId="0" borderId="0" xfId="0" applyNumberFormat="1" applyFont="1" applyBorder="1" applyAlignment="1">
      <alignment vertical="top"/>
    </xf>
    <xf numFmtId="0" fontId="6" fillId="0" borderId="0" xfId="0" applyFont="1" applyAlignment="1">
      <alignment vertical="top"/>
    </xf>
    <xf numFmtId="0" fontId="0" fillId="0" borderId="8" xfId="0" applyFill="1" applyBorder="1" applyAlignment="1">
      <alignment horizontal="left" vertical="top"/>
    </xf>
    <xf numFmtId="0" fontId="0" fillId="0" borderId="4" xfId="0" applyBorder="1" applyAlignment="1">
      <alignment vertical="top"/>
    </xf>
    <xf numFmtId="164" fontId="0" fillId="0" borderId="0" xfId="0" applyNumberFormat="1" applyFont="1" applyFill="1" applyBorder="1" applyAlignment="1">
      <alignment horizontal="center" vertical="top" wrapText="1"/>
    </xf>
    <xf numFmtId="0" fontId="0" fillId="0" borderId="5" xfId="0" applyFill="1" applyBorder="1" applyAlignment="1">
      <alignment horizontal="left" vertical="top" wrapText="1"/>
    </xf>
    <xf numFmtId="0" fontId="1" fillId="0" borderId="4" xfId="0" applyFont="1" applyBorder="1" applyAlignment="1">
      <alignment horizontal="left" vertical="top" wrapText="1" indent="1"/>
    </xf>
    <xf numFmtId="0" fontId="1" fillId="0" borderId="4" xfId="0" applyFont="1" applyBorder="1"/>
    <xf numFmtId="0" fontId="0" fillId="0" borderId="5" xfId="0" applyFill="1" applyBorder="1" applyAlignment="1">
      <alignment horizontal="left" vertical="top" wrapText="1"/>
    </xf>
    <xf numFmtId="0" fontId="3" fillId="0" borderId="1" xfId="0" applyFont="1" applyFill="1" applyBorder="1" applyAlignment="1">
      <alignment horizontal="left" vertical="center" wrapText="1" indent="1"/>
    </xf>
    <xf numFmtId="0" fontId="3" fillId="0" borderId="2"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4" fillId="0" borderId="1" xfId="0" applyFont="1" applyFill="1" applyBorder="1" applyAlignment="1">
      <alignment horizontal="left" vertical="center" indent="1"/>
    </xf>
    <xf numFmtId="0" fontId="4" fillId="0" borderId="2" xfId="0" applyFont="1" applyFill="1" applyBorder="1" applyAlignment="1">
      <alignment horizontal="left" vertical="center" indent="1"/>
    </xf>
    <xf numFmtId="0" fontId="4" fillId="0" borderId="3" xfId="0" applyFont="1" applyFill="1" applyBorder="1" applyAlignment="1">
      <alignment horizontal="left" vertical="center" indent="1"/>
    </xf>
    <xf numFmtId="0" fontId="5" fillId="0" borderId="7"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13" xfId="0" applyFill="1" applyBorder="1" applyAlignment="1">
      <alignment horizontal="left" vertical="top" wrapText="1"/>
    </xf>
    <xf numFmtId="0" fontId="4" fillId="0" borderId="11" xfId="0" applyFont="1" applyFill="1" applyBorder="1" applyAlignment="1">
      <alignment horizontal="left" vertical="center" indent="1"/>
    </xf>
    <xf numFmtId="0" fontId="4" fillId="0" borderId="12" xfId="0" applyFont="1" applyFill="1" applyBorder="1" applyAlignment="1">
      <alignment horizontal="left" vertical="center" indent="1"/>
    </xf>
    <xf numFmtId="0" fontId="4" fillId="0" borderId="13" xfId="0" applyFont="1" applyFill="1" applyBorder="1" applyAlignment="1">
      <alignment horizontal="left" vertical="center" indent="1"/>
    </xf>
    <xf numFmtId="0" fontId="0" fillId="0" borderId="13" xfId="0" applyBorder="1" applyAlignment="1">
      <alignment horizontal="left" vertical="top" wrapText="1"/>
    </xf>
    <xf numFmtId="0" fontId="0" fillId="0" borderId="5" xfId="0"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6"/>
  <sheetViews>
    <sheetView tabSelected="1" zoomScaleNormal="100" zoomScaleSheetLayoutView="100" workbookViewId="0">
      <selection activeCell="B51" sqref="B51"/>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5" width="10.6640625" style="1" customWidth="1"/>
    <col min="6" max="6" width="50.6640625" style="1" customWidth="1"/>
    <col min="7" max="7" width="15.6640625" style="1" customWidth="1"/>
    <col min="8" max="16384" width="34.5546875" style="1"/>
  </cols>
  <sheetData>
    <row r="1" spans="1:7" ht="20.100000000000001" customHeight="1" thickBot="1" x14ac:dyDescent="0.35">
      <c r="A1" s="82" t="s">
        <v>21</v>
      </c>
      <c r="B1" s="82"/>
      <c r="C1" s="82"/>
      <c r="D1" s="82"/>
    </row>
    <row r="2" spans="1:7" s="3" customFormat="1" ht="30" customHeight="1" thickBot="1" x14ac:dyDescent="0.35">
      <c r="A2" s="83" t="s">
        <v>150</v>
      </c>
      <c r="B2" s="84"/>
      <c r="C2" s="84"/>
      <c r="D2" s="85"/>
    </row>
    <row r="3" spans="1:7" s="3" customFormat="1" ht="30" customHeight="1" thickBot="1" x14ac:dyDescent="0.35">
      <c r="A3" s="7" t="s">
        <v>2</v>
      </c>
      <c r="B3" s="8" t="s">
        <v>3</v>
      </c>
      <c r="C3" s="8" t="s">
        <v>123</v>
      </c>
      <c r="D3" s="9" t="s">
        <v>6</v>
      </c>
    </row>
    <row r="4" spans="1:7" ht="15" thickBot="1" x14ac:dyDescent="0.35">
      <c r="A4" s="10"/>
      <c r="B4" s="10"/>
      <c r="C4" s="11"/>
      <c r="D4" s="10"/>
    </row>
    <row r="5" spans="1:7" s="3" customFormat="1" ht="20.100000000000001" customHeight="1" thickBot="1" x14ac:dyDescent="0.35">
      <c r="A5" s="76" t="s">
        <v>97</v>
      </c>
      <c r="B5" s="77"/>
      <c r="C5" s="77"/>
      <c r="D5" s="78"/>
      <c r="F5" s="1"/>
      <c r="G5" s="1"/>
    </row>
    <row r="6" spans="1:7" s="3" customFormat="1" ht="20.100000000000001" customHeight="1" thickBot="1" x14ac:dyDescent="0.35">
      <c r="A6" s="79" t="s">
        <v>98</v>
      </c>
      <c r="B6" s="80"/>
      <c r="C6" s="80"/>
      <c r="D6" s="81"/>
      <c r="F6" s="1"/>
      <c r="G6" s="1"/>
    </row>
    <row r="7" spans="1:7" ht="64.5" customHeight="1" x14ac:dyDescent="0.3">
      <c r="A7" s="15" t="s">
        <v>190</v>
      </c>
      <c r="B7" s="36" t="s">
        <v>102</v>
      </c>
      <c r="C7" s="54">
        <v>4465</v>
      </c>
      <c r="D7" s="86" t="s">
        <v>99</v>
      </c>
    </row>
    <row r="8" spans="1:7" ht="66" customHeight="1" x14ac:dyDescent="0.3">
      <c r="A8" s="23"/>
      <c r="B8" s="36" t="s">
        <v>103</v>
      </c>
      <c r="C8" s="54">
        <v>4800</v>
      </c>
      <c r="D8" s="75"/>
      <c r="F8" s="42"/>
    </row>
    <row r="9" spans="1:7" ht="35.25" customHeight="1" x14ac:dyDescent="0.3">
      <c r="A9" s="23"/>
      <c r="B9" s="36" t="s">
        <v>104</v>
      </c>
      <c r="C9" s="54">
        <v>286.47000000000003</v>
      </c>
      <c r="D9" s="75"/>
      <c r="F9" s="42"/>
    </row>
    <row r="10" spans="1:7" ht="35.25" customHeight="1" x14ac:dyDescent="0.3">
      <c r="A10" s="23"/>
      <c r="B10" s="36" t="s">
        <v>104</v>
      </c>
      <c r="C10" s="54">
        <v>222.47</v>
      </c>
      <c r="D10" s="75"/>
      <c r="F10" s="42"/>
    </row>
    <row r="11" spans="1:7" ht="35.25" customHeight="1" x14ac:dyDescent="0.3">
      <c r="A11" s="23"/>
      <c r="B11" s="36" t="s">
        <v>104</v>
      </c>
      <c r="C11" s="54">
        <v>85.34</v>
      </c>
      <c r="D11" s="75"/>
      <c r="F11" s="42"/>
    </row>
    <row r="12" spans="1:7" ht="81.75" customHeight="1" x14ac:dyDescent="0.3">
      <c r="A12" s="23"/>
      <c r="B12" s="36" t="s">
        <v>105</v>
      </c>
      <c r="C12" s="54">
        <v>7950</v>
      </c>
      <c r="D12" s="75"/>
      <c r="F12" s="42"/>
    </row>
    <row r="13" spans="1:7" ht="65.25" customHeight="1" x14ac:dyDescent="0.3">
      <c r="A13" s="23"/>
      <c r="B13" s="36" t="s">
        <v>106</v>
      </c>
      <c r="C13" s="54">
        <v>4400</v>
      </c>
      <c r="D13" s="75"/>
      <c r="F13" s="42"/>
    </row>
    <row r="14" spans="1:7" ht="57.6" x14ac:dyDescent="0.3">
      <c r="A14" s="23"/>
      <c r="B14" s="36" t="s">
        <v>106</v>
      </c>
      <c r="C14" s="54">
        <v>4160</v>
      </c>
      <c r="D14" s="75"/>
      <c r="F14" s="42"/>
    </row>
    <row r="15" spans="1:7" ht="50.25" customHeight="1" x14ac:dyDescent="0.3">
      <c r="A15" s="23"/>
      <c r="B15" s="36" t="s">
        <v>107</v>
      </c>
      <c r="C15" s="54">
        <v>3665.85</v>
      </c>
      <c r="D15" s="75"/>
      <c r="F15" s="42"/>
    </row>
    <row r="16" spans="1:7" ht="57.6" x14ac:dyDescent="0.3">
      <c r="A16" s="23"/>
      <c r="B16" s="36" t="s">
        <v>108</v>
      </c>
      <c r="C16" s="54">
        <v>3487.5</v>
      </c>
      <c r="D16" s="75"/>
      <c r="F16" s="42"/>
    </row>
    <row r="17" spans="1:6" ht="66.75" customHeight="1" x14ac:dyDescent="0.3">
      <c r="A17" s="23"/>
      <c r="B17" s="36" t="s">
        <v>109</v>
      </c>
      <c r="C17" s="54">
        <v>2722.5</v>
      </c>
      <c r="D17" s="75"/>
      <c r="F17" s="42"/>
    </row>
    <row r="18" spans="1:6" ht="36.75" customHeight="1" x14ac:dyDescent="0.3">
      <c r="A18" s="23"/>
      <c r="B18" s="36" t="s">
        <v>104</v>
      </c>
      <c r="C18" s="54">
        <v>222.47</v>
      </c>
      <c r="D18" s="75"/>
      <c r="F18" s="42"/>
    </row>
    <row r="19" spans="1:6" ht="43.2" x14ac:dyDescent="0.3">
      <c r="A19" s="23"/>
      <c r="B19" s="40" t="s">
        <v>110</v>
      </c>
      <c r="C19" s="43">
        <v>4400</v>
      </c>
      <c r="D19" s="75"/>
      <c r="F19" s="42"/>
    </row>
    <row r="20" spans="1:6" ht="15" customHeight="1" x14ac:dyDescent="0.3">
      <c r="A20" s="23"/>
      <c r="B20" s="41" t="s">
        <v>0</v>
      </c>
      <c r="C20" s="63">
        <f>SUM(C7:C19)</f>
        <v>40867.599999999999</v>
      </c>
      <c r="D20" s="26"/>
      <c r="F20" s="42"/>
    </row>
    <row r="21" spans="1:6" ht="15" customHeight="1" x14ac:dyDescent="0.3">
      <c r="A21" s="23"/>
      <c r="B21" s="36"/>
      <c r="C21" s="54"/>
      <c r="D21" s="26"/>
      <c r="F21" s="42"/>
    </row>
    <row r="22" spans="1:6" ht="15" customHeight="1" x14ac:dyDescent="0.3">
      <c r="A22" s="23" t="s">
        <v>100</v>
      </c>
      <c r="B22" s="36" t="s">
        <v>101</v>
      </c>
      <c r="C22" s="54">
        <v>2128.2600000000002</v>
      </c>
      <c r="D22" s="75" t="s">
        <v>113</v>
      </c>
      <c r="F22" s="42"/>
    </row>
    <row r="23" spans="1:6" ht="15" customHeight="1" x14ac:dyDescent="0.3">
      <c r="A23" s="23"/>
      <c r="B23" s="36" t="s">
        <v>111</v>
      </c>
      <c r="C23" s="54">
        <v>1292</v>
      </c>
      <c r="D23" s="75"/>
      <c r="F23" s="42"/>
    </row>
    <row r="24" spans="1:6" ht="15" customHeight="1" x14ac:dyDescent="0.3">
      <c r="A24" s="23"/>
      <c r="B24" s="40" t="s">
        <v>112</v>
      </c>
      <c r="C24" s="43">
        <v>9586.7800000000007</v>
      </c>
      <c r="D24" s="75"/>
      <c r="F24" s="42"/>
    </row>
    <row r="25" spans="1:6" ht="50.1" customHeight="1" x14ac:dyDescent="0.3">
      <c r="A25" s="23"/>
      <c r="B25" s="41" t="s">
        <v>0</v>
      </c>
      <c r="C25" s="63">
        <f>SUM(C22:C24)</f>
        <v>13007.04</v>
      </c>
      <c r="D25" s="75"/>
      <c r="F25" s="42"/>
    </row>
    <row r="26" spans="1:6" ht="15" customHeight="1" x14ac:dyDescent="0.3">
      <c r="A26" s="23"/>
      <c r="B26" s="36"/>
      <c r="C26" s="54"/>
      <c r="D26" s="26"/>
      <c r="F26" s="42"/>
    </row>
    <row r="27" spans="1:6" ht="244.8" x14ac:dyDescent="0.3">
      <c r="A27" s="15" t="s">
        <v>191</v>
      </c>
      <c r="B27" s="36" t="s">
        <v>112</v>
      </c>
      <c r="C27" s="56">
        <v>2479.4299999999998</v>
      </c>
      <c r="D27" s="26" t="s">
        <v>118</v>
      </c>
      <c r="F27" s="42"/>
    </row>
    <row r="28" spans="1:6" ht="15" customHeight="1" x14ac:dyDescent="0.3">
      <c r="A28" s="23"/>
      <c r="B28" s="36"/>
      <c r="C28" s="54"/>
      <c r="D28" s="26"/>
      <c r="F28" s="42"/>
    </row>
    <row r="29" spans="1:6" ht="21" customHeight="1" x14ac:dyDescent="0.3">
      <c r="A29" s="23" t="s">
        <v>114</v>
      </c>
      <c r="B29" s="36" t="s">
        <v>115</v>
      </c>
      <c r="C29" s="54">
        <v>21100</v>
      </c>
      <c r="D29" s="75" t="s">
        <v>119</v>
      </c>
      <c r="F29" s="42"/>
    </row>
    <row r="30" spans="1:6" ht="36" customHeight="1" x14ac:dyDescent="0.3">
      <c r="A30" s="23"/>
      <c r="B30" s="36" t="s">
        <v>116</v>
      </c>
      <c r="C30" s="54">
        <v>1140</v>
      </c>
      <c r="D30" s="75"/>
      <c r="F30" s="42"/>
    </row>
    <row r="31" spans="1:6" ht="21" customHeight="1" x14ac:dyDescent="0.3">
      <c r="A31" s="23"/>
      <c r="B31" s="40" t="s">
        <v>117</v>
      </c>
      <c r="C31" s="43">
        <v>114</v>
      </c>
      <c r="D31" s="75"/>
      <c r="F31" s="42"/>
    </row>
    <row r="32" spans="1:6" ht="15" customHeight="1" x14ac:dyDescent="0.3">
      <c r="A32" s="23"/>
      <c r="B32" s="41" t="s">
        <v>0</v>
      </c>
      <c r="C32" s="63">
        <f>SUM(C29:C31)</f>
        <v>22354</v>
      </c>
      <c r="D32" s="26"/>
      <c r="F32" s="42"/>
    </row>
    <row r="33" spans="1:6" ht="15" customHeight="1" x14ac:dyDescent="0.3">
      <c r="A33" s="23"/>
      <c r="B33" s="36"/>
      <c r="C33" s="54"/>
      <c r="D33" s="26"/>
      <c r="F33" s="42"/>
    </row>
    <row r="34" spans="1:6" ht="35.25" customHeight="1" x14ac:dyDescent="0.3">
      <c r="A34" s="23" t="s">
        <v>120</v>
      </c>
      <c r="B34" s="36" t="s">
        <v>121</v>
      </c>
      <c r="C34" s="56">
        <v>37025</v>
      </c>
      <c r="D34" s="26" t="s">
        <v>122</v>
      </c>
      <c r="F34" s="42"/>
    </row>
    <row r="35" spans="1:6" ht="15" customHeight="1" x14ac:dyDescent="0.3">
      <c r="A35" s="23"/>
      <c r="B35" s="36"/>
      <c r="C35" s="56"/>
      <c r="D35" s="26"/>
      <c r="F35" s="42"/>
    </row>
    <row r="36" spans="1:6" x14ac:dyDescent="0.3">
      <c r="A36" s="23" t="s">
        <v>1</v>
      </c>
      <c r="B36" s="5"/>
      <c r="C36" s="56">
        <f>SUM(C20,C25,C27,C32,C34)</f>
        <v>115733.07</v>
      </c>
      <c r="D36" s="21"/>
      <c r="F36" s="42"/>
    </row>
    <row r="37" spans="1:6" ht="15" thickBot="1" x14ac:dyDescent="0.35">
      <c r="A37" s="24"/>
      <c r="B37" s="10"/>
      <c r="C37" s="11"/>
      <c r="D37" s="25"/>
    </row>
    <row r="38" spans="1:6" ht="15" thickBot="1" x14ac:dyDescent="0.35">
      <c r="A38" s="5"/>
      <c r="B38" s="5"/>
      <c r="C38" s="5"/>
      <c r="D38" s="6"/>
    </row>
    <row r="39" spans="1:6" ht="19.5" customHeight="1" thickBot="1" x14ac:dyDescent="0.35">
      <c r="A39" s="76" t="s">
        <v>30</v>
      </c>
      <c r="B39" s="77"/>
      <c r="C39" s="77"/>
      <c r="D39" s="78"/>
    </row>
    <row r="40" spans="1:6" ht="19.5" customHeight="1" thickBot="1" x14ac:dyDescent="0.35">
      <c r="A40" s="79" t="s">
        <v>124</v>
      </c>
      <c r="B40" s="80"/>
      <c r="C40" s="80"/>
      <c r="D40" s="81"/>
    </row>
    <row r="41" spans="1:6" ht="36" customHeight="1" x14ac:dyDescent="0.3">
      <c r="A41" s="73" t="s">
        <v>125</v>
      </c>
      <c r="B41" s="2" t="s">
        <v>126</v>
      </c>
      <c r="C41" s="54">
        <v>94</v>
      </c>
      <c r="D41" s="45"/>
    </row>
    <row r="42" spans="1:6" ht="36.75" customHeight="1" x14ac:dyDescent="0.3">
      <c r="A42" s="73" t="s">
        <v>127</v>
      </c>
      <c r="B42" s="46" t="s">
        <v>128</v>
      </c>
      <c r="C42" s="43">
        <v>8047.1049999999996</v>
      </c>
      <c r="D42" s="60"/>
    </row>
    <row r="43" spans="1:6" x14ac:dyDescent="0.3">
      <c r="A43" s="57"/>
      <c r="B43" s="55" t="s">
        <v>0</v>
      </c>
      <c r="C43" s="56">
        <v>8141.1049999999996</v>
      </c>
      <c r="D43" s="60"/>
    </row>
    <row r="44" spans="1:6" x14ac:dyDescent="0.3">
      <c r="A44" s="57"/>
      <c r="B44" s="55"/>
      <c r="C44" s="54"/>
      <c r="D44" s="60"/>
    </row>
    <row r="45" spans="1:6" x14ac:dyDescent="0.3">
      <c r="A45" s="58" t="s">
        <v>1</v>
      </c>
      <c r="B45" s="51"/>
      <c r="C45" s="56">
        <v>8141.1049999999996</v>
      </c>
      <c r="D45" s="48"/>
    </row>
    <row r="46" spans="1:6" ht="15" thickBot="1" x14ac:dyDescent="0.35">
      <c r="A46" s="59"/>
      <c r="B46" s="52"/>
      <c r="C46" s="53"/>
      <c r="D46" s="44"/>
    </row>
  </sheetData>
  <mergeCells count="9">
    <mergeCell ref="D29:D31"/>
    <mergeCell ref="A39:D39"/>
    <mergeCell ref="A40:D40"/>
    <mergeCell ref="A1:D1"/>
    <mergeCell ref="A2:D2"/>
    <mergeCell ref="A5:D5"/>
    <mergeCell ref="A6:D6"/>
    <mergeCell ref="D7:D19"/>
    <mergeCell ref="D22:D25"/>
  </mergeCells>
  <printOptions horizontalCentered="1"/>
  <pageMargins left="0.31496062992125984" right="0.31496062992125984" top="0.55118110236220474" bottom="0.35433070866141736" header="0.31496062992125984" footer="0.19685039370078741"/>
  <pageSetup orientation="landscape" r:id="rId1"/>
  <headerFooter>
    <oddFooter>&amp;C&amp;P</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zoomScaleNormal="100" zoomScaleSheetLayoutView="100" workbookViewId="0">
      <selection activeCell="D22" sqref="D22"/>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5" width="10.6640625" style="1" customWidth="1"/>
    <col min="6" max="6" width="50.6640625" style="1" customWidth="1"/>
    <col min="7" max="7" width="15.6640625" style="1" customWidth="1"/>
    <col min="8" max="16384" width="34.5546875" style="1"/>
  </cols>
  <sheetData>
    <row r="1" spans="1:7" ht="20.100000000000001" customHeight="1" thickBot="1" x14ac:dyDescent="0.35">
      <c r="A1" s="82"/>
      <c r="B1" s="82"/>
      <c r="C1" s="82"/>
      <c r="D1" s="82"/>
    </row>
    <row r="2" spans="1:7" s="3" customFormat="1" ht="30" customHeight="1" thickBot="1" x14ac:dyDescent="0.35">
      <c r="A2" s="83" t="s">
        <v>151</v>
      </c>
      <c r="B2" s="84"/>
      <c r="C2" s="84"/>
      <c r="D2" s="85"/>
    </row>
    <row r="3" spans="1:7" s="3" customFormat="1" ht="30" customHeight="1" thickBot="1" x14ac:dyDescent="0.35">
      <c r="A3" s="7" t="s">
        <v>2</v>
      </c>
      <c r="B3" s="8" t="s">
        <v>3</v>
      </c>
      <c r="C3" s="8" t="s">
        <v>4</v>
      </c>
      <c r="D3" s="9" t="s">
        <v>6</v>
      </c>
    </row>
    <row r="4" spans="1:7" ht="15" thickBot="1" x14ac:dyDescent="0.35">
      <c r="A4" s="10"/>
      <c r="B4" s="10"/>
      <c r="C4" s="11"/>
      <c r="D4" s="10"/>
    </row>
    <row r="5" spans="1:7" s="3" customFormat="1" ht="20.100000000000001" customHeight="1" thickBot="1" x14ac:dyDescent="0.35">
      <c r="A5" s="76" t="s">
        <v>11</v>
      </c>
      <c r="B5" s="77"/>
      <c r="C5" s="77"/>
      <c r="D5" s="78"/>
      <c r="F5" s="1"/>
      <c r="G5" s="1"/>
    </row>
    <row r="6" spans="1:7" s="3" customFormat="1" ht="20.100000000000001" customHeight="1" thickBot="1" x14ac:dyDescent="0.35">
      <c r="A6" s="79" t="s">
        <v>12</v>
      </c>
      <c r="B6" s="80"/>
      <c r="C6" s="80"/>
      <c r="D6" s="81"/>
      <c r="F6" s="1"/>
      <c r="G6" s="1"/>
    </row>
    <row r="7" spans="1:7" ht="15" customHeight="1" x14ac:dyDescent="0.3">
      <c r="A7" s="23" t="s">
        <v>26</v>
      </c>
      <c r="B7" s="18" t="s">
        <v>22</v>
      </c>
      <c r="C7" s="14">
        <v>8695.65</v>
      </c>
      <c r="D7" s="86" t="s">
        <v>192</v>
      </c>
    </row>
    <row r="8" spans="1:7" ht="15" customHeight="1" x14ac:dyDescent="0.3">
      <c r="A8" s="23"/>
      <c r="B8" s="18" t="s">
        <v>23</v>
      </c>
      <c r="C8" s="14">
        <v>347.83</v>
      </c>
      <c r="D8" s="75"/>
    </row>
    <row r="9" spans="1:7" ht="15" customHeight="1" x14ac:dyDescent="0.3">
      <c r="A9" s="23"/>
      <c r="B9" s="16" t="s">
        <v>24</v>
      </c>
      <c r="C9" s="17">
        <v>956.52</v>
      </c>
      <c r="D9" s="75"/>
    </row>
    <row r="10" spans="1:7" ht="15" customHeight="1" x14ac:dyDescent="0.3">
      <c r="A10" s="23"/>
      <c r="B10" s="18" t="s">
        <v>0</v>
      </c>
      <c r="C10" s="19">
        <f>SUM(C7:C9)</f>
        <v>10000</v>
      </c>
      <c r="D10" s="75"/>
    </row>
    <row r="11" spans="1:7" ht="15" customHeight="1" x14ac:dyDescent="0.3">
      <c r="A11" s="22"/>
      <c r="B11" s="18"/>
      <c r="C11" s="19"/>
      <c r="D11" s="75"/>
    </row>
    <row r="12" spans="1:7" ht="15" customHeight="1" x14ac:dyDescent="0.3">
      <c r="A12" s="23" t="s">
        <v>27</v>
      </c>
      <c r="B12" s="18" t="s">
        <v>22</v>
      </c>
      <c r="C12" s="14">
        <v>3736.97</v>
      </c>
      <c r="D12" s="75"/>
    </row>
    <row r="13" spans="1:7" ht="15" customHeight="1" x14ac:dyDescent="0.3">
      <c r="A13" s="23"/>
      <c r="B13" s="16" t="s">
        <v>15</v>
      </c>
      <c r="C13" s="17">
        <v>395.26</v>
      </c>
      <c r="D13" s="75"/>
    </row>
    <row r="14" spans="1:7" ht="79.5" customHeight="1" x14ac:dyDescent="0.3">
      <c r="A14" s="23"/>
      <c r="B14" s="18" t="s">
        <v>0</v>
      </c>
      <c r="C14" s="19">
        <f>SUM(C12:C13)</f>
        <v>4132.2299999999996</v>
      </c>
      <c r="D14" s="75"/>
    </row>
    <row r="15" spans="1:7" x14ac:dyDescent="0.3">
      <c r="A15" s="22"/>
      <c r="B15" s="18"/>
      <c r="C15" s="19"/>
      <c r="D15" s="21"/>
    </row>
    <row r="16" spans="1:7" x14ac:dyDescent="0.3">
      <c r="A16" s="23" t="s">
        <v>1</v>
      </c>
      <c r="B16" s="5"/>
      <c r="C16" s="19">
        <f>C10+C14</f>
        <v>14132.23</v>
      </c>
      <c r="D16" s="21"/>
    </row>
    <row r="17" spans="1:4" ht="15" thickBot="1" x14ac:dyDescent="0.35">
      <c r="A17" s="24"/>
      <c r="B17" s="10"/>
      <c r="C17" s="11"/>
      <c r="D17" s="25"/>
    </row>
    <row r="18" spans="1:4" x14ac:dyDescent="0.3">
      <c r="A18" s="5"/>
      <c r="B18" s="5"/>
      <c r="C18" s="5"/>
      <c r="D18" s="6"/>
    </row>
  </sheetData>
  <mergeCells count="5">
    <mergeCell ref="A2:D2"/>
    <mergeCell ref="A5:D5"/>
    <mergeCell ref="A6:D6"/>
    <mergeCell ref="A1:D1"/>
    <mergeCell ref="D7:D14"/>
  </mergeCells>
  <printOptions horizontalCentered="1"/>
  <pageMargins left="0.31496062992125984" right="0.31496062992125984" top="0.55118110236220474" bottom="0.35433070866141736" header="0.31496062992125984" footer="0.19685039370078741"/>
  <pageSetup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0"/>
  <sheetViews>
    <sheetView zoomScaleNormal="100" zoomScaleSheetLayoutView="100" workbookViewId="0">
      <selection activeCell="A17" sqref="A17"/>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5" width="10.6640625" style="1" customWidth="1"/>
    <col min="6" max="6" width="50.6640625" style="1" customWidth="1"/>
    <col min="7" max="7" width="15.6640625" style="1" customWidth="1"/>
    <col min="8" max="16384" width="34.5546875" style="1"/>
  </cols>
  <sheetData>
    <row r="1" spans="1:7" ht="20.100000000000001" customHeight="1" thickBot="1" x14ac:dyDescent="0.35">
      <c r="A1" s="82"/>
      <c r="B1" s="82"/>
      <c r="C1" s="82"/>
      <c r="D1" s="82"/>
    </row>
    <row r="2" spans="1:7" s="3" customFormat="1" ht="30" customHeight="1" thickBot="1" x14ac:dyDescent="0.35">
      <c r="A2" s="83" t="s">
        <v>152</v>
      </c>
      <c r="B2" s="84"/>
      <c r="C2" s="84"/>
      <c r="D2" s="85"/>
    </row>
    <row r="3" spans="1:7" s="3" customFormat="1" ht="30" customHeight="1" thickBot="1" x14ac:dyDescent="0.35">
      <c r="A3" s="7" t="s">
        <v>2</v>
      </c>
      <c r="B3" s="8" t="s">
        <v>3</v>
      </c>
      <c r="C3" s="8" t="s">
        <v>4</v>
      </c>
      <c r="D3" s="9" t="s">
        <v>6</v>
      </c>
    </row>
    <row r="4" spans="1:7" ht="15" thickBot="1" x14ac:dyDescent="0.35">
      <c r="A4" s="10"/>
      <c r="B4" s="10"/>
      <c r="C4" s="11"/>
      <c r="D4" s="10"/>
    </row>
    <row r="5" spans="1:7" s="3" customFormat="1" ht="20.100000000000001" customHeight="1" thickBot="1" x14ac:dyDescent="0.35">
      <c r="A5" s="76" t="s">
        <v>30</v>
      </c>
      <c r="B5" s="77"/>
      <c r="C5" s="77"/>
      <c r="D5" s="78"/>
      <c r="F5" s="1"/>
      <c r="G5" s="1"/>
    </row>
    <row r="6" spans="1:7" s="3" customFormat="1" ht="20.100000000000001" customHeight="1" thickBot="1" x14ac:dyDescent="0.35">
      <c r="A6" s="79" t="s">
        <v>13</v>
      </c>
      <c r="B6" s="80"/>
      <c r="C6" s="80"/>
      <c r="D6" s="81"/>
      <c r="F6" s="1"/>
      <c r="G6" s="1"/>
    </row>
    <row r="7" spans="1:7" ht="57.6" x14ac:dyDescent="0.3">
      <c r="A7" s="23" t="s">
        <v>29</v>
      </c>
      <c r="B7" s="18" t="s">
        <v>22</v>
      </c>
      <c r="C7" s="19">
        <v>5012.99</v>
      </c>
      <c r="D7" s="49" t="s">
        <v>195</v>
      </c>
    </row>
    <row r="8" spans="1:7" ht="12" customHeight="1" x14ac:dyDescent="0.3">
      <c r="A8" s="34"/>
      <c r="B8" s="5"/>
      <c r="C8" s="19"/>
      <c r="D8" s="48"/>
    </row>
    <row r="9" spans="1:7" ht="28.8" x14ac:dyDescent="0.3">
      <c r="A9" s="23" t="s">
        <v>31</v>
      </c>
      <c r="B9" s="18" t="s">
        <v>22</v>
      </c>
      <c r="C9" s="19">
        <v>4316.03</v>
      </c>
      <c r="D9" s="49" t="s">
        <v>196</v>
      </c>
    </row>
    <row r="10" spans="1:7" ht="12" customHeight="1" x14ac:dyDescent="0.3">
      <c r="A10" s="34"/>
      <c r="B10" s="5"/>
      <c r="C10" s="19"/>
      <c r="D10" s="48"/>
    </row>
    <row r="11" spans="1:7" x14ac:dyDescent="0.3">
      <c r="A11" s="23" t="s">
        <v>32</v>
      </c>
      <c r="B11" s="18" t="s">
        <v>22</v>
      </c>
      <c r="C11" s="14">
        <v>63574.040000000015</v>
      </c>
      <c r="D11" s="75" t="s">
        <v>197</v>
      </c>
    </row>
    <row r="12" spans="1:7" ht="28.8" x14ac:dyDescent="0.3">
      <c r="A12" s="22"/>
      <c r="B12" s="36" t="s">
        <v>28</v>
      </c>
      <c r="C12" s="14">
        <v>518</v>
      </c>
      <c r="D12" s="75"/>
    </row>
    <row r="13" spans="1:7" x14ac:dyDescent="0.3">
      <c r="A13" s="22"/>
      <c r="B13" s="16" t="s">
        <v>15</v>
      </c>
      <c r="C13" s="17">
        <v>765.22</v>
      </c>
      <c r="D13" s="75"/>
    </row>
    <row r="14" spans="1:7" x14ac:dyDescent="0.3">
      <c r="A14" s="22"/>
      <c r="B14" s="18" t="s">
        <v>0</v>
      </c>
      <c r="C14" s="19">
        <f>SUM(C11:C13)</f>
        <v>64857.260000000017</v>
      </c>
      <c r="D14" s="26"/>
    </row>
    <row r="15" spans="1:7" ht="12" customHeight="1" x14ac:dyDescent="0.3">
      <c r="A15" s="22"/>
      <c r="B15" s="18"/>
      <c r="C15" s="14"/>
      <c r="D15" s="26"/>
    </row>
    <row r="16" spans="1:7" ht="120.75" customHeight="1" x14ac:dyDescent="0.3">
      <c r="A16" s="47" t="s">
        <v>129</v>
      </c>
      <c r="B16" s="55" t="s">
        <v>130</v>
      </c>
      <c r="C16" s="56">
        <v>7500</v>
      </c>
      <c r="D16" s="61" t="s">
        <v>198</v>
      </c>
      <c r="E16" s="50"/>
      <c r="F16" s="50"/>
      <c r="G16" s="50"/>
    </row>
    <row r="17" spans="1:7" ht="57.6" x14ac:dyDescent="0.3">
      <c r="A17" s="47" t="s">
        <v>132</v>
      </c>
      <c r="B17" s="51" t="s">
        <v>131</v>
      </c>
      <c r="C17" s="56">
        <v>5425</v>
      </c>
      <c r="D17" s="60" t="s">
        <v>199</v>
      </c>
      <c r="E17" s="50"/>
      <c r="F17" s="50"/>
      <c r="G17" s="50"/>
    </row>
    <row r="18" spans="1:7" ht="12" customHeight="1" x14ac:dyDescent="0.3">
      <c r="A18" s="57"/>
      <c r="B18" s="55"/>
      <c r="C18" s="54"/>
      <c r="D18" s="60"/>
      <c r="E18" s="50"/>
      <c r="F18" s="50"/>
      <c r="G18" s="50"/>
    </row>
    <row r="19" spans="1:7" x14ac:dyDescent="0.3">
      <c r="A19" s="58" t="s">
        <v>1</v>
      </c>
      <c r="B19" s="51"/>
      <c r="C19" s="56">
        <f>SUM(C7,C9,C14,C16,C17)</f>
        <v>87111.280000000013</v>
      </c>
      <c r="D19" s="60"/>
      <c r="E19" s="50"/>
      <c r="F19" s="50"/>
      <c r="G19" s="50"/>
    </row>
    <row r="20" spans="1:7" ht="12" customHeight="1" thickBot="1" x14ac:dyDescent="0.35">
      <c r="A20" s="59"/>
      <c r="B20" s="52"/>
      <c r="C20" s="53"/>
      <c r="D20" s="62"/>
      <c r="E20" s="50"/>
      <c r="F20" s="50"/>
      <c r="G20" s="50"/>
    </row>
  </sheetData>
  <mergeCells count="5">
    <mergeCell ref="A2:D2"/>
    <mergeCell ref="A5:D5"/>
    <mergeCell ref="A6:D6"/>
    <mergeCell ref="A1:D1"/>
    <mergeCell ref="D11:D13"/>
  </mergeCells>
  <printOptions horizontalCentered="1"/>
  <pageMargins left="0.31496062992125984" right="0.31496062992125984" top="0.55118110236220474" bottom="0.35433070866141736" header="0.31496062992125984" footer="0.19685039370078741"/>
  <pageSetup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8"/>
  <sheetViews>
    <sheetView zoomScaleNormal="100" zoomScaleSheetLayoutView="100" workbookViewId="0">
      <selection activeCell="B14" sqref="B14"/>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5" width="10.6640625" style="1" customWidth="1"/>
    <col min="6" max="6" width="50.6640625" style="1" customWidth="1"/>
    <col min="7" max="7" width="15.6640625" style="1" customWidth="1"/>
    <col min="8" max="16384" width="34.5546875" style="1"/>
  </cols>
  <sheetData>
    <row r="1" spans="1:4" s="42" customFormat="1" ht="20.100000000000001" customHeight="1" thickBot="1" x14ac:dyDescent="0.35">
      <c r="A1" s="82"/>
      <c r="B1" s="82"/>
      <c r="C1" s="82"/>
      <c r="D1" s="82"/>
    </row>
    <row r="2" spans="1:4" s="3" customFormat="1" ht="30" customHeight="1" thickBot="1" x14ac:dyDescent="0.35">
      <c r="A2" s="83" t="s">
        <v>153</v>
      </c>
      <c r="B2" s="84"/>
      <c r="C2" s="84"/>
      <c r="D2" s="85"/>
    </row>
    <row r="3" spans="1:4" s="3" customFormat="1" ht="30" customHeight="1" thickBot="1" x14ac:dyDescent="0.35">
      <c r="A3" s="7" t="s">
        <v>2</v>
      </c>
      <c r="B3" s="8" t="s">
        <v>3</v>
      </c>
      <c r="C3" s="8" t="s">
        <v>4</v>
      </c>
      <c r="D3" s="9" t="s">
        <v>6</v>
      </c>
    </row>
    <row r="4" spans="1:4" ht="15" thickBot="1" x14ac:dyDescent="0.35">
      <c r="A4" s="10"/>
      <c r="B4" s="10"/>
      <c r="C4" s="11"/>
      <c r="D4" s="10"/>
    </row>
    <row r="5" spans="1:4" s="3" customFormat="1" ht="20.100000000000001" customHeight="1" thickBot="1" x14ac:dyDescent="0.35">
      <c r="A5" s="76" t="s">
        <v>38</v>
      </c>
      <c r="B5" s="77"/>
      <c r="C5" s="77"/>
      <c r="D5" s="78"/>
    </row>
    <row r="6" spans="1:4" s="3" customFormat="1" ht="20.100000000000001" customHeight="1" thickBot="1" x14ac:dyDescent="0.35">
      <c r="A6" s="79" t="s">
        <v>179</v>
      </c>
      <c r="B6" s="80"/>
      <c r="C6" s="80"/>
      <c r="D6" s="81"/>
    </row>
    <row r="7" spans="1:4" ht="15" customHeight="1" x14ac:dyDescent="0.3">
      <c r="A7" s="58" t="s">
        <v>40</v>
      </c>
      <c r="B7" s="55" t="s">
        <v>22</v>
      </c>
      <c r="C7" s="54">
        <v>3502.61</v>
      </c>
      <c r="D7" s="75" t="s">
        <v>174</v>
      </c>
    </row>
    <row r="8" spans="1:4" ht="15" customHeight="1" x14ac:dyDescent="0.3">
      <c r="A8" s="35"/>
      <c r="B8" s="16" t="s">
        <v>33</v>
      </c>
      <c r="C8" s="43">
        <v>497.39</v>
      </c>
      <c r="D8" s="75"/>
    </row>
    <row r="9" spans="1:4" ht="96" customHeight="1" x14ac:dyDescent="0.3">
      <c r="A9" s="35"/>
      <c r="B9" s="55" t="s">
        <v>0</v>
      </c>
      <c r="C9" s="56">
        <f>SUM(C7:C8)</f>
        <v>4000</v>
      </c>
      <c r="D9" s="75"/>
    </row>
    <row r="10" spans="1:4" ht="15" customHeight="1" x14ac:dyDescent="0.3">
      <c r="A10" s="34"/>
      <c r="B10" s="51"/>
      <c r="C10" s="56"/>
      <c r="D10" s="37"/>
    </row>
    <row r="11" spans="1:4" ht="15" customHeight="1" x14ac:dyDescent="0.3">
      <c r="A11" s="58" t="s">
        <v>41</v>
      </c>
      <c r="B11" s="55" t="s">
        <v>22</v>
      </c>
      <c r="C11" s="54">
        <v>14751.48</v>
      </c>
      <c r="D11" s="75" t="s">
        <v>194</v>
      </c>
    </row>
    <row r="12" spans="1:4" ht="15" customHeight="1" x14ac:dyDescent="0.3">
      <c r="A12" s="58"/>
      <c r="B12" s="55" t="s">
        <v>34</v>
      </c>
      <c r="C12" s="54">
        <v>425.65</v>
      </c>
      <c r="D12" s="75"/>
    </row>
    <row r="13" spans="1:4" ht="15" customHeight="1" x14ac:dyDescent="0.3">
      <c r="A13" s="58"/>
      <c r="B13" s="55" t="s">
        <v>35</v>
      </c>
      <c r="C13" s="54">
        <v>1197.01</v>
      </c>
      <c r="D13" s="75"/>
    </row>
    <row r="14" spans="1:4" s="42" customFormat="1" ht="15" customHeight="1" x14ac:dyDescent="0.3">
      <c r="A14" s="58"/>
      <c r="B14" s="55" t="s">
        <v>170</v>
      </c>
      <c r="C14" s="54">
        <v>1500</v>
      </c>
      <c r="D14" s="75"/>
    </row>
    <row r="15" spans="1:4" ht="15" customHeight="1" x14ac:dyDescent="0.3">
      <c r="A15" s="35"/>
      <c r="B15" s="16" t="s">
        <v>33</v>
      </c>
      <c r="C15" s="43">
        <v>154.78</v>
      </c>
      <c r="D15" s="75"/>
    </row>
    <row r="16" spans="1:4" ht="18.75" customHeight="1" x14ac:dyDescent="0.3">
      <c r="A16" s="35"/>
      <c r="B16" s="55" t="s">
        <v>0</v>
      </c>
      <c r="C16" s="56">
        <f>SUM(C11:C15)</f>
        <v>18028.919999999998</v>
      </c>
      <c r="D16" s="75"/>
    </row>
    <row r="17" spans="1:5" s="42" customFormat="1" ht="15" customHeight="1" x14ac:dyDescent="0.3">
      <c r="A17" s="35"/>
      <c r="B17" s="55"/>
      <c r="C17" s="56"/>
      <c r="D17" s="60"/>
    </row>
    <row r="18" spans="1:5" s="42" customFormat="1" ht="125.25" customHeight="1" x14ac:dyDescent="0.3">
      <c r="A18" s="58" t="s">
        <v>171</v>
      </c>
      <c r="B18" s="55" t="s">
        <v>172</v>
      </c>
      <c r="C18" s="56">
        <v>2500</v>
      </c>
      <c r="D18" s="60" t="s">
        <v>173</v>
      </c>
    </row>
    <row r="19" spans="1:5" s="42" customFormat="1" ht="15" customHeight="1" x14ac:dyDescent="0.3">
      <c r="A19" s="34"/>
      <c r="B19" s="51"/>
      <c r="C19" s="56"/>
      <c r="D19" s="37"/>
    </row>
    <row r="20" spans="1:5" s="42" customFormat="1" ht="15" customHeight="1" x14ac:dyDescent="0.3">
      <c r="A20" s="58" t="s">
        <v>39</v>
      </c>
      <c r="B20" s="55" t="s">
        <v>22</v>
      </c>
      <c r="C20" s="54">
        <v>76420.049999999988</v>
      </c>
      <c r="D20" s="75" t="s">
        <v>193</v>
      </c>
    </row>
    <row r="21" spans="1:5" s="42" customFormat="1" ht="15" customHeight="1" x14ac:dyDescent="0.3">
      <c r="A21" s="58"/>
      <c r="B21" s="51" t="s">
        <v>36</v>
      </c>
      <c r="C21" s="54">
        <v>942.02</v>
      </c>
      <c r="D21" s="75"/>
    </row>
    <row r="22" spans="1:5" s="42" customFormat="1" ht="15" customHeight="1" x14ac:dyDescent="0.3">
      <c r="A22" s="58"/>
      <c r="B22" s="51" t="s">
        <v>34</v>
      </c>
      <c r="C22" s="54">
        <v>3360.55</v>
      </c>
      <c r="D22" s="75"/>
    </row>
    <row r="23" spans="1:5" s="42" customFormat="1" ht="15" customHeight="1" x14ac:dyDescent="0.3">
      <c r="A23" s="58"/>
      <c r="B23" s="51" t="s">
        <v>33</v>
      </c>
      <c r="C23" s="54">
        <v>1222.02</v>
      </c>
      <c r="D23" s="75"/>
    </row>
    <row r="24" spans="1:5" s="42" customFormat="1" ht="15" customHeight="1" x14ac:dyDescent="0.3">
      <c r="A24" s="58"/>
      <c r="B24" s="16" t="s">
        <v>37</v>
      </c>
      <c r="C24" s="43">
        <v>700</v>
      </c>
      <c r="D24" s="75"/>
    </row>
    <row r="25" spans="1:5" s="42" customFormat="1" ht="351" customHeight="1" x14ac:dyDescent="0.3">
      <c r="A25" s="58"/>
      <c r="B25" s="55" t="s">
        <v>0</v>
      </c>
      <c r="C25" s="56">
        <f>SUM(C20:C24)</f>
        <v>82644.639999999999</v>
      </c>
      <c r="D25" s="75"/>
    </row>
    <row r="26" spans="1:5" ht="15" customHeight="1" x14ac:dyDescent="0.3">
      <c r="A26" s="58"/>
      <c r="B26" s="51"/>
      <c r="C26" s="54"/>
      <c r="D26" s="60"/>
    </row>
    <row r="27" spans="1:5" ht="15" customHeight="1" x14ac:dyDescent="0.3">
      <c r="A27" s="58" t="s">
        <v>1</v>
      </c>
      <c r="B27" s="51"/>
      <c r="C27" s="56">
        <f>C9+C16+C18+C25</f>
        <v>107173.56</v>
      </c>
      <c r="D27" s="37"/>
    </row>
    <row r="28" spans="1:5" ht="15" customHeight="1" thickBot="1" x14ac:dyDescent="0.35">
      <c r="A28" s="59"/>
      <c r="B28" s="52"/>
      <c r="C28" s="53"/>
      <c r="D28" s="44"/>
    </row>
    <row r="29" spans="1:5" ht="15" thickBot="1" x14ac:dyDescent="0.35"/>
    <row r="30" spans="1:5" s="42" customFormat="1" ht="20.100000000000001" customHeight="1" thickBot="1" x14ac:dyDescent="0.35">
      <c r="A30" s="79" t="s">
        <v>180</v>
      </c>
      <c r="B30" s="80"/>
      <c r="C30" s="80"/>
      <c r="D30" s="81"/>
    </row>
    <row r="31" spans="1:5" s="42" customFormat="1" x14ac:dyDescent="0.3">
      <c r="A31" s="58" t="s">
        <v>175</v>
      </c>
      <c r="B31" s="36" t="s">
        <v>176</v>
      </c>
      <c r="C31" s="54">
        <v>27075</v>
      </c>
      <c r="D31" s="86" t="s">
        <v>200</v>
      </c>
      <c r="E31" s="70"/>
    </row>
    <row r="32" spans="1:5" s="42" customFormat="1" ht="15" customHeight="1" x14ac:dyDescent="0.3">
      <c r="A32" s="35"/>
      <c r="B32" s="55" t="s">
        <v>177</v>
      </c>
      <c r="C32" s="54">
        <v>20000</v>
      </c>
      <c r="D32" s="75"/>
      <c r="E32" s="70"/>
    </row>
    <row r="33" spans="1:5" s="42" customFormat="1" ht="15" customHeight="1" x14ac:dyDescent="0.3">
      <c r="A33" s="35"/>
      <c r="B33" s="55" t="s">
        <v>178</v>
      </c>
      <c r="C33" s="54">
        <v>5178.25</v>
      </c>
      <c r="D33" s="75"/>
      <c r="E33" s="70"/>
    </row>
    <row r="34" spans="1:5" s="42" customFormat="1" ht="80.25" customHeight="1" x14ac:dyDescent="0.3">
      <c r="A34" s="35"/>
      <c r="B34" s="65" t="s">
        <v>0</v>
      </c>
      <c r="C34" s="63">
        <f>C31+C32+C33</f>
        <v>52253.25</v>
      </c>
      <c r="D34" s="75"/>
      <c r="E34" s="70"/>
    </row>
    <row r="35" spans="1:5" s="42" customFormat="1" ht="15" customHeight="1" x14ac:dyDescent="0.3">
      <c r="A35" s="58"/>
      <c r="B35" s="51"/>
      <c r="C35" s="54"/>
      <c r="D35" s="60"/>
    </row>
    <row r="36" spans="1:5" s="42" customFormat="1" ht="15" customHeight="1" x14ac:dyDescent="0.3">
      <c r="A36" s="58" t="s">
        <v>1</v>
      </c>
      <c r="B36" s="51"/>
      <c r="C36" s="56">
        <f>C34</f>
        <v>52253.25</v>
      </c>
      <c r="D36" s="37"/>
    </row>
    <row r="37" spans="1:5" s="42" customFormat="1" ht="15" customHeight="1" thickBot="1" x14ac:dyDescent="0.35">
      <c r="A37" s="59"/>
      <c r="B37" s="52"/>
      <c r="C37" s="53"/>
      <c r="D37" s="44"/>
    </row>
    <row r="38" spans="1:5" s="42" customFormat="1" x14ac:dyDescent="0.3">
      <c r="A38" s="2"/>
      <c r="C38" s="2"/>
    </row>
  </sheetData>
  <mergeCells count="9">
    <mergeCell ref="D11:D16"/>
    <mergeCell ref="A30:D30"/>
    <mergeCell ref="D31:D34"/>
    <mergeCell ref="D20:D25"/>
    <mergeCell ref="A1:D1"/>
    <mergeCell ref="A6:D6"/>
    <mergeCell ref="A2:D2"/>
    <mergeCell ref="A5:D5"/>
    <mergeCell ref="D7:D9"/>
  </mergeCells>
  <printOptions horizontalCentered="1"/>
  <pageMargins left="0.31496062992125984" right="0.31496062992125984" top="0.35433070866141736" bottom="0.35433070866141736" header="0.31496062992125984" footer="0.19685039370078741"/>
  <pageSetup paperSize="9" orientation="landscape" r:id="rId1"/>
  <headerFooter>
    <oddFooter>&amp;C&amp;P</oddFooter>
  </headerFooter>
  <rowBreaks count="2" manualBreakCount="2">
    <brk id="19" max="3" man="1"/>
    <brk id="28"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3"/>
  <sheetViews>
    <sheetView zoomScaleNormal="100" zoomScaleSheetLayoutView="100" workbookViewId="0">
      <selection activeCell="F4" sqref="F4"/>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5" width="10.6640625" style="1" customWidth="1"/>
    <col min="6" max="6" width="50.6640625" style="1" customWidth="1"/>
    <col min="7" max="7" width="15.6640625" style="1" customWidth="1"/>
    <col min="8" max="16384" width="34.5546875" style="1"/>
  </cols>
  <sheetData>
    <row r="1" spans="1:7" ht="20.100000000000001" customHeight="1" thickBot="1" x14ac:dyDescent="0.35">
      <c r="A1" s="82"/>
      <c r="B1" s="82"/>
      <c r="C1" s="82"/>
      <c r="D1" s="82"/>
    </row>
    <row r="2" spans="1:7" s="3" customFormat="1" ht="30" customHeight="1" thickBot="1" x14ac:dyDescent="0.35">
      <c r="A2" s="83" t="s">
        <v>154</v>
      </c>
      <c r="B2" s="84"/>
      <c r="C2" s="84"/>
      <c r="D2" s="85"/>
    </row>
    <row r="3" spans="1:7" s="3" customFormat="1" ht="30" customHeight="1" thickBot="1" x14ac:dyDescent="0.35">
      <c r="A3" s="7" t="s">
        <v>2</v>
      </c>
      <c r="B3" s="8" t="s">
        <v>3</v>
      </c>
      <c r="C3" s="8" t="s">
        <v>4</v>
      </c>
      <c r="D3" s="9" t="s">
        <v>6</v>
      </c>
    </row>
    <row r="4" spans="1:7" ht="15" thickBot="1" x14ac:dyDescent="0.35"/>
    <row r="5" spans="1:7" s="3" customFormat="1" ht="20.100000000000001" customHeight="1" thickBot="1" x14ac:dyDescent="0.35">
      <c r="A5" s="76" t="s">
        <v>8</v>
      </c>
      <c r="B5" s="77"/>
      <c r="C5" s="77"/>
      <c r="D5" s="78"/>
    </row>
    <row r="6" spans="1:7" s="3" customFormat="1" ht="20.100000000000001" customHeight="1" thickBot="1" x14ac:dyDescent="0.35">
      <c r="A6" s="79" t="s">
        <v>187</v>
      </c>
      <c r="B6" s="80"/>
      <c r="C6" s="80"/>
      <c r="D6" s="81"/>
    </row>
    <row r="7" spans="1:7" ht="15" customHeight="1" x14ac:dyDescent="0.3">
      <c r="A7" s="15" t="s">
        <v>133</v>
      </c>
      <c r="B7" s="18" t="s">
        <v>22</v>
      </c>
      <c r="C7" s="14">
        <v>10269.789999999999</v>
      </c>
      <c r="D7" s="86" t="s">
        <v>201</v>
      </c>
      <c r="F7" s="3"/>
      <c r="G7" s="3"/>
    </row>
    <row r="8" spans="1:7" ht="15" customHeight="1" x14ac:dyDescent="0.3">
      <c r="A8" s="22"/>
      <c r="B8" s="16" t="s">
        <v>15</v>
      </c>
      <c r="C8" s="17">
        <v>1086.23</v>
      </c>
      <c r="D8" s="75"/>
      <c r="F8" s="3"/>
      <c r="G8" s="3"/>
    </row>
    <row r="9" spans="1:7" ht="110.1" customHeight="1" x14ac:dyDescent="0.3">
      <c r="A9" s="22"/>
      <c r="B9" s="18" t="s">
        <v>0</v>
      </c>
      <c r="C9" s="19">
        <f>SUM(C7:C8)</f>
        <v>11356.019999999999</v>
      </c>
      <c r="D9" s="75"/>
      <c r="F9" s="3"/>
      <c r="G9" s="3"/>
    </row>
    <row r="10" spans="1:7" ht="15" customHeight="1" x14ac:dyDescent="0.3">
      <c r="A10" s="22"/>
      <c r="B10" s="18"/>
      <c r="C10" s="19"/>
      <c r="D10" s="26"/>
      <c r="F10" s="3"/>
      <c r="G10" s="3"/>
    </row>
    <row r="11" spans="1:7" ht="15" customHeight="1" x14ac:dyDescent="0.3">
      <c r="A11" s="15" t="s">
        <v>134</v>
      </c>
      <c r="B11" s="18" t="s">
        <v>22</v>
      </c>
      <c r="C11" s="14">
        <v>4915.3200000000006</v>
      </c>
      <c r="D11" s="75" t="s">
        <v>202</v>
      </c>
      <c r="F11" s="3"/>
      <c r="G11" s="3"/>
    </row>
    <row r="12" spans="1:7" ht="15" customHeight="1" x14ac:dyDescent="0.3">
      <c r="A12" s="22"/>
      <c r="B12" s="16" t="s">
        <v>15</v>
      </c>
      <c r="C12" s="17">
        <v>519.89</v>
      </c>
      <c r="D12" s="75"/>
      <c r="F12" s="3"/>
      <c r="G12" s="3"/>
    </row>
    <row r="13" spans="1:7" ht="125.1" customHeight="1" x14ac:dyDescent="0.3">
      <c r="A13" s="22"/>
      <c r="B13" s="18" t="s">
        <v>0</v>
      </c>
      <c r="C13" s="19">
        <f>SUM(C11:C12)</f>
        <v>5435.2100000000009</v>
      </c>
      <c r="D13" s="75"/>
      <c r="F13" s="3"/>
      <c r="G13" s="3"/>
    </row>
    <row r="14" spans="1:7" ht="15" customHeight="1" x14ac:dyDescent="0.3">
      <c r="A14" s="22"/>
      <c r="B14" s="18"/>
      <c r="C14" s="19"/>
      <c r="D14" s="26"/>
      <c r="F14" s="3"/>
      <c r="G14" s="3"/>
    </row>
    <row r="15" spans="1:7" ht="15" customHeight="1" x14ac:dyDescent="0.3">
      <c r="A15" s="23" t="s">
        <v>53</v>
      </c>
      <c r="B15" s="18" t="s">
        <v>22</v>
      </c>
      <c r="C15" s="14">
        <v>5476.52</v>
      </c>
      <c r="D15" s="75" t="s">
        <v>203</v>
      </c>
      <c r="F15" s="3"/>
      <c r="G15" s="3"/>
    </row>
    <row r="16" spans="1:7" ht="15" customHeight="1" x14ac:dyDescent="0.3">
      <c r="A16" s="35"/>
      <c r="B16" s="18" t="s">
        <v>15</v>
      </c>
      <c r="C16" s="14">
        <v>579.25</v>
      </c>
      <c r="D16" s="75"/>
      <c r="F16" s="3"/>
      <c r="G16" s="3"/>
    </row>
    <row r="17" spans="1:7" ht="15" customHeight="1" x14ac:dyDescent="0.3">
      <c r="A17" s="22"/>
      <c r="B17" s="16" t="s">
        <v>54</v>
      </c>
      <c r="C17" s="17">
        <v>535</v>
      </c>
      <c r="D17" s="75"/>
      <c r="F17" s="3"/>
      <c r="G17" s="3"/>
    </row>
    <row r="18" spans="1:7" ht="185.1" customHeight="1" x14ac:dyDescent="0.3">
      <c r="A18" s="22"/>
      <c r="B18" s="18" t="s">
        <v>0</v>
      </c>
      <c r="C18" s="19">
        <f>SUM(C15:C17)</f>
        <v>6590.77</v>
      </c>
      <c r="D18" s="75"/>
      <c r="F18" s="3"/>
      <c r="G18" s="3"/>
    </row>
    <row r="19" spans="1:7" ht="15" customHeight="1" x14ac:dyDescent="0.3">
      <c r="A19" s="22"/>
      <c r="B19" s="18"/>
      <c r="C19" s="19"/>
      <c r="D19" s="21"/>
      <c r="F19" s="3"/>
      <c r="G19" s="3"/>
    </row>
    <row r="20" spans="1:7" ht="15" customHeight="1" x14ac:dyDescent="0.3">
      <c r="A20" s="23" t="s">
        <v>55</v>
      </c>
      <c r="B20" s="18" t="s">
        <v>22</v>
      </c>
      <c r="C20" s="14">
        <v>44073.770000000004</v>
      </c>
      <c r="D20" s="75" t="s">
        <v>204</v>
      </c>
      <c r="F20" s="3"/>
      <c r="G20" s="3"/>
    </row>
    <row r="21" spans="1:7" ht="15" customHeight="1" x14ac:dyDescent="0.3">
      <c r="A21" s="35"/>
      <c r="B21" s="18" t="s">
        <v>24</v>
      </c>
      <c r="C21" s="14">
        <v>4848.12</v>
      </c>
      <c r="D21" s="75"/>
      <c r="F21" s="3"/>
      <c r="G21" s="3"/>
    </row>
    <row r="22" spans="1:7" ht="15" customHeight="1" x14ac:dyDescent="0.3">
      <c r="A22" s="22"/>
      <c r="B22" s="16" t="s">
        <v>48</v>
      </c>
      <c r="C22" s="17">
        <v>1762.95</v>
      </c>
      <c r="D22" s="75"/>
      <c r="F22" s="3"/>
      <c r="G22" s="3"/>
    </row>
    <row r="23" spans="1:7" ht="245.1" customHeight="1" x14ac:dyDescent="0.3">
      <c r="A23" s="22"/>
      <c r="B23" s="18" t="s">
        <v>0</v>
      </c>
      <c r="C23" s="19">
        <f>SUM(C20:C22)</f>
        <v>50684.840000000004</v>
      </c>
      <c r="D23" s="75"/>
      <c r="F23" s="3"/>
      <c r="G23" s="3"/>
    </row>
    <row r="24" spans="1:7" ht="15" customHeight="1" x14ac:dyDescent="0.3">
      <c r="A24" s="22"/>
      <c r="B24" s="18"/>
      <c r="C24" s="19"/>
      <c r="D24" s="21"/>
      <c r="F24" s="3"/>
      <c r="G24" s="3"/>
    </row>
    <row r="25" spans="1:7" ht="15" customHeight="1" x14ac:dyDescent="0.3">
      <c r="A25" s="23" t="s">
        <v>1</v>
      </c>
      <c r="B25" s="5"/>
      <c r="C25" s="19">
        <f>C9+C13+C18+C23</f>
        <v>74066.84</v>
      </c>
      <c r="D25" s="21"/>
    </row>
    <row r="26" spans="1:7" ht="15" customHeight="1" thickBot="1" x14ac:dyDescent="0.35">
      <c r="A26" s="24"/>
      <c r="B26" s="10"/>
      <c r="C26" s="11"/>
      <c r="D26" s="25"/>
    </row>
    <row r="27" spans="1:7" ht="15" customHeight="1" thickBot="1" x14ac:dyDescent="0.35">
      <c r="A27" s="39"/>
      <c r="B27" s="5"/>
      <c r="C27" s="19"/>
      <c r="D27" s="6"/>
    </row>
    <row r="28" spans="1:7" ht="19.5" customHeight="1" thickBot="1" x14ac:dyDescent="0.35">
      <c r="A28" s="79" t="s">
        <v>10</v>
      </c>
      <c r="B28" s="80"/>
      <c r="C28" s="80"/>
      <c r="D28" s="81"/>
    </row>
    <row r="29" spans="1:7" ht="15" customHeight="1" x14ac:dyDescent="0.3">
      <c r="A29" s="23" t="s">
        <v>16</v>
      </c>
      <c r="B29" s="18" t="s">
        <v>22</v>
      </c>
      <c r="C29" s="14">
        <v>93106.79</v>
      </c>
      <c r="D29" s="38"/>
    </row>
    <row r="30" spans="1:7" ht="15" customHeight="1" x14ac:dyDescent="0.3">
      <c r="A30" s="23"/>
      <c r="B30" s="18" t="s">
        <v>51</v>
      </c>
      <c r="C30" s="14">
        <v>648.79</v>
      </c>
      <c r="D30" s="26"/>
    </row>
    <row r="31" spans="1:7" ht="15" customHeight="1" x14ac:dyDescent="0.3">
      <c r="A31" s="35"/>
      <c r="B31" s="18" t="s">
        <v>52</v>
      </c>
      <c r="C31" s="14">
        <v>2092.5</v>
      </c>
      <c r="D31" s="26"/>
    </row>
    <row r="32" spans="1:7" ht="15" customHeight="1" x14ac:dyDescent="0.3">
      <c r="A32" s="22"/>
      <c r="B32" s="16" t="s">
        <v>49</v>
      </c>
      <c r="C32" s="17">
        <v>4848.12</v>
      </c>
      <c r="D32" s="26"/>
    </row>
    <row r="33" spans="1:7" s="3" customFormat="1" ht="20.100000000000001" customHeight="1" x14ac:dyDescent="0.3">
      <c r="A33" s="22"/>
      <c r="B33" s="18" t="s">
        <v>0</v>
      </c>
      <c r="C33" s="19">
        <f>SUM(C29:C32)</f>
        <v>100696.19999999998</v>
      </c>
      <c r="D33" s="26"/>
      <c r="F33" s="1"/>
      <c r="G33" s="1"/>
    </row>
    <row r="34" spans="1:7" s="3" customFormat="1" ht="20.100000000000001" customHeight="1" x14ac:dyDescent="0.3">
      <c r="A34" s="22"/>
      <c r="B34" s="18"/>
      <c r="C34" s="19"/>
      <c r="D34" s="26"/>
      <c r="F34" s="1"/>
      <c r="G34" s="1"/>
    </row>
    <row r="35" spans="1:7" ht="15" customHeight="1" x14ac:dyDescent="0.3">
      <c r="A35" s="23" t="s">
        <v>16</v>
      </c>
      <c r="B35" s="18" t="s">
        <v>22</v>
      </c>
      <c r="C35" s="14">
        <v>26727.089999999997</v>
      </c>
      <c r="D35" s="26"/>
    </row>
    <row r="36" spans="1:7" ht="15" customHeight="1" x14ac:dyDescent="0.3">
      <c r="A36" s="35"/>
      <c r="B36" s="18" t="s">
        <v>36</v>
      </c>
      <c r="C36" s="14">
        <v>900</v>
      </c>
      <c r="D36" s="26"/>
    </row>
    <row r="37" spans="1:7" ht="15" customHeight="1" x14ac:dyDescent="0.3">
      <c r="A37" s="22"/>
      <c r="B37" s="16" t="s">
        <v>50</v>
      </c>
      <c r="C37" s="17">
        <v>700</v>
      </c>
      <c r="D37" s="26"/>
    </row>
    <row r="38" spans="1:7" ht="15" customHeight="1" x14ac:dyDescent="0.3">
      <c r="A38" s="22"/>
      <c r="B38" s="18" t="s">
        <v>0</v>
      </c>
      <c r="C38" s="19">
        <f>SUM(C35:C37)</f>
        <v>28327.089999999997</v>
      </c>
      <c r="D38" s="26"/>
    </row>
    <row r="39" spans="1:7" ht="15" customHeight="1" x14ac:dyDescent="0.3">
      <c r="A39" s="22"/>
      <c r="B39" s="18"/>
      <c r="C39" s="19"/>
      <c r="D39" s="21"/>
    </row>
    <row r="40" spans="1:7" ht="15" customHeight="1" x14ac:dyDescent="0.3">
      <c r="A40" s="23" t="s">
        <v>1</v>
      </c>
      <c r="B40" s="5"/>
      <c r="C40" s="19">
        <f>C33+C38</f>
        <v>129023.28999999998</v>
      </c>
      <c r="D40" s="21"/>
    </row>
    <row r="41" spans="1:7" ht="15" customHeight="1" thickBot="1" x14ac:dyDescent="0.35">
      <c r="A41" s="24"/>
      <c r="B41" s="10"/>
      <c r="C41" s="11"/>
      <c r="D41" s="25"/>
    </row>
    <row r="42" spans="1:7" ht="15" thickBot="1" x14ac:dyDescent="0.35">
      <c r="A42" s="10"/>
      <c r="B42" s="10"/>
      <c r="C42" s="11"/>
      <c r="D42" s="10"/>
    </row>
    <row r="43" spans="1:7" ht="20.100000000000001" customHeight="1" thickBot="1" x14ac:dyDescent="0.35">
      <c r="A43" s="76" t="s">
        <v>38</v>
      </c>
      <c r="B43" s="77"/>
      <c r="C43" s="77"/>
      <c r="D43" s="78"/>
    </row>
    <row r="44" spans="1:7" ht="20.100000000000001" customHeight="1" thickBot="1" x14ac:dyDescent="0.35">
      <c r="A44" s="79" t="s">
        <v>42</v>
      </c>
      <c r="B44" s="80"/>
      <c r="C44" s="80"/>
      <c r="D44" s="81"/>
    </row>
    <row r="45" spans="1:7" x14ac:dyDescent="0.3">
      <c r="A45" s="23" t="s">
        <v>43</v>
      </c>
      <c r="B45" s="18" t="s">
        <v>22</v>
      </c>
      <c r="C45" s="14">
        <v>26614.639999999999</v>
      </c>
      <c r="D45" s="38"/>
    </row>
    <row r="46" spans="1:7" x14ac:dyDescent="0.3">
      <c r="A46" s="23"/>
      <c r="B46" s="5" t="s">
        <v>44</v>
      </c>
      <c r="C46" s="14">
        <v>531.67000000000007</v>
      </c>
      <c r="D46" s="26"/>
    </row>
    <row r="47" spans="1:7" x14ac:dyDescent="0.3">
      <c r="A47" s="23"/>
      <c r="B47" s="5" t="s">
        <v>45</v>
      </c>
      <c r="C47" s="14">
        <v>480</v>
      </c>
      <c r="D47" s="26"/>
    </row>
    <row r="48" spans="1:7" x14ac:dyDescent="0.3">
      <c r="A48" s="23"/>
      <c r="B48" s="5" t="s">
        <v>46</v>
      </c>
      <c r="C48" s="14">
        <v>1827.61</v>
      </c>
      <c r="D48" s="26"/>
    </row>
    <row r="49" spans="1:4" x14ac:dyDescent="0.3">
      <c r="A49" s="23"/>
      <c r="B49" s="16" t="s">
        <v>47</v>
      </c>
      <c r="C49" s="17">
        <v>546.08000000000004</v>
      </c>
      <c r="D49" s="26"/>
    </row>
    <row r="50" spans="1:4" x14ac:dyDescent="0.3">
      <c r="A50" s="23"/>
      <c r="B50" s="18" t="s">
        <v>0</v>
      </c>
      <c r="C50" s="19">
        <f>SUM(C45:C49)</f>
        <v>30000</v>
      </c>
      <c r="D50" s="26"/>
    </row>
    <row r="51" spans="1:4" x14ac:dyDescent="0.3">
      <c r="A51" s="23"/>
      <c r="B51" s="5"/>
      <c r="C51" s="14"/>
      <c r="D51" s="26"/>
    </row>
    <row r="52" spans="1:4" x14ac:dyDescent="0.3">
      <c r="A52" s="23" t="s">
        <v>1</v>
      </c>
      <c r="B52" s="5"/>
      <c r="C52" s="19">
        <f>C50</f>
        <v>30000</v>
      </c>
      <c r="D52" s="37"/>
    </row>
    <row r="53" spans="1:4" ht="15" thickBot="1" x14ac:dyDescent="0.35">
      <c r="A53" s="24"/>
      <c r="B53" s="10"/>
      <c r="C53" s="11"/>
      <c r="D53" s="25"/>
    </row>
  </sheetData>
  <mergeCells count="11">
    <mergeCell ref="A1:D1"/>
    <mergeCell ref="A43:D43"/>
    <mergeCell ref="A6:D6"/>
    <mergeCell ref="A28:D28"/>
    <mergeCell ref="A44:D44"/>
    <mergeCell ref="A2:D2"/>
    <mergeCell ref="A5:D5"/>
    <mergeCell ref="D7:D9"/>
    <mergeCell ref="D11:D13"/>
    <mergeCell ref="D15:D18"/>
    <mergeCell ref="D20:D23"/>
  </mergeCells>
  <printOptions horizontalCentered="1"/>
  <pageMargins left="0.31496062992125984" right="0.31496062992125984" top="0.55118110236220474" bottom="0.35433070866141736" header="0.31496062992125984" footer="0.19685039370078741"/>
  <pageSetup scale="97" orientation="landscape" r:id="rId1"/>
  <headerFooter>
    <oddFooter>&amp;C&amp;P</oddFooter>
  </headerFooter>
  <rowBreaks count="2" manualBreakCount="2">
    <brk id="14" max="16383" man="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2"/>
  <sheetViews>
    <sheetView topLeftCell="A13" zoomScaleNormal="100" zoomScaleSheetLayoutView="100" workbookViewId="0">
      <selection activeCell="D37" sqref="D37"/>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5" width="10.6640625" style="1" customWidth="1"/>
    <col min="6" max="6" width="50.6640625" style="1" customWidth="1"/>
    <col min="7" max="7" width="15.6640625" style="1" customWidth="1"/>
    <col min="8" max="16384" width="34.5546875" style="1"/>
  </cols>
  <sheetData>
    <row r="1" spans="1:7" ht="20.100000000000001" customHeight="1" thickBot="1" x14ac:dyDescent="0.35">
      <c r="A1" s="82"/>
      <c r="B1" s="82"/>
      <c r="C1" s="82"/>
      <c r="D1" s="82"/>
    </row>
    <row r="2" spans="1:7" s="3" customFormat="1" ht="30" customHeight="1" thickBot="1" x14ac:dyDescent="0.35">
      <c r="A2" s="83" t="s">
        <v>155</v>
      </c>
      <c r="B2" s="84"/>
      <c r="C2" s="84"/>
      <c r="D2" s="85"/>
      <c r="F2" s="1"/>
      <c r="G2" s="1"/>
    </row>
    <row r="3" spans="1:7" s="3" customFormat="1" ht="30" customHeight="1" thickBot="1" x14ac:dyDescent="0.35">
      <c r="A3" s="7" t="s">
        <v>2</v>
      </c>
      <c r="B3" s="8" t="s">
        <v>3</v>
      </c>
      <c r="C3" s="8" t="s">
        <v>4</v>
      </c>
      <c r="D3" s="9" t="s">
        <v>6</v>
      </c>
      <c r="F3" s="5"/>
      <c r="G3" s="5"/>
    </row>
    <row r="4" spans="1:7" ht="15" thickBot="1" x14ac:dyDescent="0.35">
      <c r="A4" s="10"/>
      <c r="B4" s="10"/>
      <c r="C4" s="11"/>
      <c r="D4" s="10"/>
      <c r="F4" s="5"/>
      <c r="G4" s="5"/>
    </row>
    <row r="5" spans="1:7" s="3" customFormat="1" ht="20.100000000000001" customHeight="1" thickBot="1" x14ac:dyDescent="0.35">
      <c r="A5" s="76" t="s">
        <v>17</v>
      </c>
      <c r="B5" s="77"/>
      <c r="C5" s="77"/>
      <c r="D5" s="78"/>
      <c r="F5" s="5"/>
      <c r="G5" s="5"/>
    </row>
    <row r="6" spans="1:7" s="3" customFormat="1" ht="20.100000000000001" customHeight="1" thickBot="1" x14ac:dyDescent="0.35">
      <c r="A6" s="79" t="s">
        <v>18</v>
      </c>
      <c r="B6" s="80"/>
      <c r="C6" s="80"/>
      <c r="D6" s="81"/>
      <c r="F6" s="5"/>
      <c r="G6" s="5"/>
    </row>
    <row r="7" spans="1:7" s="5" customFormat="1" ht="15" customHeight="1" x14ac:dyDescent="0.3">
      <c r="A7" s="23" t="s">
        <v>57</v>
      </c>
      <c r="B7" s="29" t="s">
        <v>22</v>
      </c>
      <c r="C7" s="14">
        <v>10914.89</v>
      </c>
      <c r="D7" s="86" t="s">
        <v>140</v>
      </c>
    </row>
    <row r="8" spans="1:7" s="5" customFormat="1" ht="28.8" x14ac:dyDescent="0.3">
      <c r="A8" s="22"/>
      <c r="B8" s="40" t="s">
        <v>25</v>
      </c>
      <c r="C8" s="17">
        <v>1154.46</v>
      </c>
      <c r="D8" s="75"/>
    </row>
    <row r="9" spans="1:7" ht="125.1" customHeight="1" x14ac:dyDescent="0.3">
      <c r="A9" s="22"/>
      <c r="B9" s="18" t="s">
        <v>0</v>
      </c>
      <c r="C9" s="19">
        <f>SUM(C7:C8)</f>
        <v>12069.349999999999</v>
      </c>
      <c r="D9" s="75"/>
      <c r="F9" s="5"/>
      <c r="G9" s="5"/>
    </row>
    <row r="10" spans="1:7" s="42" customFormat="1" ht="15" customHeight="1" x14ac:dyDescent="0.3">
      <c r="A10" s="57"/>
      <c r="B10" s="55"/>
      <c r="C10" s="56"/>
      <c r="D10" s="60"/>
      <c r="F10" s="51"/>
      <c r="G10" s="51"/>
    </row>
    <row r="11" spans="1:7" s="42" customFormat="1" ht="15" customHeight="1" x14ac:dyDescent="0.3">
      <c r="A11" s="58" t="s">
        <v>135</v>
      </c>
      <c r="B11" s="55" t="s">
        <v>136</v>
      </c>
      <c r="C11" s="56"/>
      <c r="D11" s="75" t="s">
        <v>141</v>
      </c>
      <c r="F11" s="51"/>
      <c r="G11" s="51"/>
    </row>
    <row r="12" spans="1:7" s="42" customFormat="1" ht="125.1" customHeight="1" x14ac:dyDescent="0.3">
      <c r="A12" s="57"/>
      <c r="B12" s="55" t="s">
        <v>137</v>
      </c>
      <c r="C12" s="56">
        <v>725</v>
      </c>
      <c r="D12" s="75"/>
      <c r="F12" s="51"/>
      <c r="G12" s="51"/>
    </row>
    <row r="13" spans="1:7" s="42" customFormat="1" ht="15" customHeight="1" x14ac:dyDescent="0.3">
      <c r="A13" s="57"/>
      <c r="B13" s="55"/>
      <c r="C13" s="56"/>
      <c r="D13" s="60"/>
      <c r="F13" s="51"/>
      <c r="G13" s="51"/>
    </row>
    <row r="14" spans="1:7" s="42" customFormat="1" ht="144" x14ac:dyDescent="0.3">
      <c r="A14" s="58" t="s">
        <v>138</v>
      </c>
      <c r="B14" s="36" t="s">
        <v>139</v>
      </c>
      <c r="C14" s="71" t="s">
        <v>181</v>
      </c>
      <c r="D14" s="60" t="s">
        <v>142</v>
      </c>
      <c r="F14" s="51"/>
      <c r="G14" s="51"/>
    </row>
    <row r="15" spans="1:7" s="42" customFormat="1" ht="15" customHeight="1" x14ac:dyDescent="0.3">
      <c r="A15" s="57"/>
      <c r="B15" s="55"/>
      <c r="C15" s="56"/>
      <c r="D15" s="60"/>
      <c r="F15" s="51"/>
      <c r="G15" s="51"/>
    </row>
    <row r="16" spans="1:7" ht="15" customHeight="1" x14ac:dyDescent="0.3">
      <c r="A16" s="23" t="s">
        <v>1</v>
      </c>
      <c r="B16" s="5"/>
      <c r="C16" s="19">
        <f>SUM(C9,C12)</f>
        <v>12794.349999999999</v>
      </c>
      <c r="D16" s="21"/>
      <c r="F16" s="5"/>
      <c r="G16" s="5"/>
    </row>
    <row r="17" spans="1:7" ht="15" customHeight="1" thickBot="1" x14ac:dyDescent="0.35">
      <c r="A17" s="24"/>
      <c r="B17" s="10"/>
      <c r="C17" s="11"/>
      <c r="D17" s="25"/>
      <c r="F17" s="5"/>
      <c r="G17" s="5"/>
    </row>
    <row r="18" spans="1:7" ht="15" customHeight="1" thickBot="1" x14ac:dyDescent="0.35">
      <c r="F18" s="5"/>
      <c r="G18" s="5"/>
    </row>
    <row r="19" spans="1:7" ht="19.5" customHeight="1" thickBot="1" x14ac:dyDescent="0.35">
      <c r="A19" s="79" t="s">
        <v>19</v>
      </c>
      <c r="B19" s="80"/>
      <c r="C19" s="80"/>
      <c r="D19" s="81"/>
      <c r="F19" s="5"/>
      <c r="G19" s="5"/>
    </row>
    <row r="20" spans="1:7" ht="15" customHeight="1" x14ac:dyDescent="0.3">
      <c r="A20" s="58" t="s">
        <v>61</v>
      </c>
      <c r="B20" s="29" t="s">
        <v>22</v>
      </c>
      <c r="C20" s="54">
        <v>18043.48</v>
      </c>
      <c r="D20" s="45"/>
      <c r="F20" s="5"/>
      <c r="G20" s="5"/>
    </row>
    <row r="21" spans="1:7" s="3" customFormat="1" ht="20.100000000000001" customHeight="1" x14ac:dyDescent="0.3">
      <c r="A21" s="58"/>
      <c r="B21" s="29" t="s">
        <v>59</v>
      </c>
      <c r="C21" s="54">
        <v>1984.78</v>
      </c>
      <c r="D21" s="60"/>
      <c r="F21" s="1"/>
      <c r="G21" s="1"/>
    </row>
    <row r="22" spans="1:7" s="5" customFormat="1" ht="15" customHeight="1" x14ac:dyDescent="0.3">
      <c r="A22" s="57"/>
      <c r="B22" s="16" t="s">
        <v>60</v>
      </c>
      <c r="C22" s="43">
        <v>521.74</v>
      </c>
      <c r="D22" s="60"/>
      <c r="F22" s="1"/>
      <c r="G22" s="1"/>
    </row>
    <row r="23" spans="1:7" s="5" customFormat="1" ht="15" customHeight="1" x14ac:dyDescent="0.3">
      <c r="A23" s="57"/>
      <c r="B23" s="55" t="s">
        <v>0</v>
      </c>
      <c r="C23" s="56">
        <f>SUM(C20:C22)</f>
        <v>20550</v>
      </c>
      <c r="D23" s="60"/>
      <c r="F23" s="1"/>
      <c r="G23" s="1"/>
    </row>
    <row r="24" spans="1:7" ht="15" customHeight="1" x14ac:dyDescent="0.3">
      <c r="A24" s="57"/>
      <c r="B24" s="55"/>
      <c r="C24" s="54"/>
      <c r="D24" s="60"/>
      <c r="F24" s="5"/>
      <c r="G24" s="5"/>
    </row>
    <row r="25" spans="1:7" ht="15" customHeight="1" x14ac:dyDescent="0.3">
      <c r="A25" s="58" t="s">
        <v>58</v>
      </c>
      <c r="B25" s="29" t="s">
        <v>22</v>
      </c>
      <c r="C25" s="54">
        <v>17026.93</v>
      </c>
      <c r="D25" s="60"/>
      <c r="F25" s="5"/>
      <c r="G25" s="5"/>
    </row>
    <row r="26" spans="1:7" ht="15" customHeight="1" x14ac:dyDescent="0.3">
      <c r="A26" s="57"/>
      <c r="B26" s="16" t="s">
        <v>56</v>
      </c>
      <c r="C26" s="43">
        <v>1950</v>
      </c>
      <c r="D26" s="60"/>
      <c r="F26" s="5"/>
      <c r="G26" s="5"/>
    </row>
    <row r="27" spans="1:7" s="5" customFormat="1" ht="15" customHeight="1" x14ac:dyDescent="0.3">
      <c r="A27" s="57"/>
      <c r="B27" s="55" t="s">
        <v>0</v>
      </c>
      <c r="C27" s="56">
        <f>SUM(C25:C26)</f>
        <v>18976.93</v>
      </c>
      <c r="D27" s="60"/>
    </row>
    <row r="28" spans="1:7" s="51" customFormat="1" ht="15" customHeight="1" x14ac:dyDescent="0.3">
      <c r="A28" s="57"/>
      <c r="B28" s="55"/>
      <c r="C28" s="56"/>
      <c r="D28" s="60"/>
    </row>
    <row r="29" spans="1:7" ht="15" customHeight="1" x14ac:dyDescent="0.3">
      <c r="A29" s="58" t="s">
        <v>62</v>
      </c>
      <c r="B29" s="29" t="s">
        <v>22</v>
      </c>
      <c r="C29" s="54">
        <v>10215.67</v>
      </c>
      <c r="D29" s="60"/>
    </row>
    <row r="30" spans="1:7" s="5" customFormat="1" ht="15" customHeight="1" x14ac:dyDescent="0.3">
      <c r="A30" s="57"/>
      <c r="B30" s="36" t="s">
        <v>15</v>
      </c>
      <c r="C30" s="54">
        <v>794.64</v>
      </c>
      <c r="D30" s="60"/>
      <c r="F30" s="1"/>
      <c r="G30" s="1"/>
    </row>
    <row r="31" spans="1:7" ht="15" customHeight="1" x14ac:dyDescent="0.3">
      <c r="A31" s="57"/>
      <c r="B31" s="16" t="s">
        <v>64</v>
      </c>
      <c r="C31" s="43">
        <v>297.3</v>
      </c>
      <c r="D31" s="60"/>
    </row>
    <row r="32" spans="1:7" ht="15" customHeight="1" x14ac:dyDescent="0.3">
      <c r="A32" s="57"/>
      <c r="B32" s="55" t="s">
        <v>0</v>
      </c>
      <c r="C32" s="56">
        <f>SUM(C29:C31)</f>
        <v>11307.609999999999</v>
      </c>
      <c r="D32" s="60"/>
    </row>
    <row r="33" spans="1:7" ht="15" customHeight="1" x14ac:dyDescent="0.3">
      <c r="A33" s="35"/>
      <c r="B33" s="54"/>
      <c r="C33" s="51"/>
      <c r="D33" s="72"/>
    </row>
    <row r="34" spans="1:7" s="5" customFormat="1" ht="15" customHeight="1" x14ac:dyDescent="0.3">
      <c r="A34" s="74" t="s">
        <v>63</v>
      </c>
      <c r="B34" s="29" t="s">
        <v>22</v>
      </c>
      <c r="C34" s="54">
        <v>27002.54</v>
      </c>
      <c r="D34" s="60"/>
      <c r="F34" s="1"/>
      <c r="G34" s="1"/>
    </row>
    <row r="35" spans="1:7" ht="15" customHeight="1" x14ac:dyDescent="0.3">
      <c r="A35" s="58"/>
      <c r="B35" s="29" t="s">
        <v>15</v>
      </c>
      <c r="C35" s="54">
        <v>1804.46</v>
      </c>
      <c r="D35" s="60"/>
    </row>
    <row r="36" spans="1:7" s="5" customFormat="1" ht="15" customHeight="1" x14ac:dyDescent="0.3">
      <c r="A36" s="57"/>
      <c r="B36" s="16" t="s">
        <v>20</v>
      </c>
      <c r="C36" s="43">
        <v>603.88</v>
      </c>
      <c r="D36" s="60"/>
      <c r="F36" s="1"/>
      <c r="G36" s="1"/>
    </row>
    <row r="37" spans="1:7" s="5" customFormat="1" ht="15" customHeight="1" x14ac:dyDescent="0.3">
      <c r="A37" s="57"/>
      <c r="B37" s="55" t="s">
        <v>0</v>
      </c>
      <c r="C37" s="56">
        <f>SUM(C34:C36)</f>
        <v>29410.880000000001</v>
      </c>
      <c r="D37" s="60"/>
      <c r="F37" s="1"/>
      <c r="G37" s="1"/>
    </row>
    <row r="38" spans="1:7" ht="15" customHeight="1" x14ac:dyDescent="0.3">
      <c r="A38" s="57"/>
      <c r="B38" s="55"/>
      <c r="C38" s="56"/>
      <c r="D38" s="48"/>
    </row>
    <row r="39" spans="1:7" ht="15" customHeight="1" x14ac:dyDescent="0.3">
      <c r="A39" s="58" t="s">
        <v>1</v>
      </c>
      <c r="B39" s="51"/>
      <c r="C39" s="56">
        <f>SUM(C23,C27,C32,C37)</f>
        <v>80245.42</v>
      </c>
      <c r="D39" s="48"/>
    </row>
    <row r="40" spans="1:7" ht="15" customHeight="1" thickBot="1" x14ac:dyDescent="0.35">
      <c r="A40" s="59"/>
      <c r="B40" s="52"/>
      <c r="C40" s="53"/>
      <c r="D40" s="44"/>
    </row>
    <row r="41" spans="1:7" s="5" customFormat="1" ht="15" customHeight="1" thickBot="1" x14ac:dyDescent="0.35">
      <c r="A41" s="39"/>
      <c r="C41" s="19"/>
      <c r="D41" s="6"/>
      <c r="F41" s="3"/>
      <c r="G41" s="3"/>
    </row>
    <row r="42" spans="1:7" s="5" customFormat="1" ht="20.100000000000001" customHeight="1" thickBot="1" x14ac:dyDescent="0.35">
      <c r="A42" s="79" t="s">
        <v>65</v>
      </c>
      <c r="B42" s="80"/>
      <c r="C42" s="80"/>
      <c r="D42" s="81"/>
      <c r="F42" s="3"/>
      <c r="G42" s="3"/>
    </row>
    <row r="43" spans="1:7" ht="15" customHeight="1" x14ac:dyDescent="0.3">
      <c r="A43" s="23" t="s">
        <v>69</v>
      </c>
      <c r="B43" s="29" t="s">
        <v>22</v>
      </c>
      <c r="C43" s="14">
        <v>37261.910000000003</v>
      </c>
      <c r="D43" s="38"/>
      <c r="F43" s="3"/>
      <c r="G43" s="3"/>
    </row>
    <row r="44" spans="1:7" ht="15" customHeight="1" x14ac:dyDescent="0.3">
      <c r="A44" s="23"/>
      <c r="B44" s="29" t="s">
        <v>24</v>
      </c>
      <c r="C44" s="14">
        <v>968</v>
      </c>
      <c r="D44" s="26"/>
      <c r="F44" s="3"/>
      <c r="G44" s="3"/>
    </row>
    <row r="45" spans="1:7" ht="15" customHeight="1" x14ac:dyDescent="0.3">
      <c r="A45" s="23"/>
      <c r="B45" s="29" t="s">
        <v>66</v>
      </c>
      <c r="C45" s="14">
        <v>1989.34</v>
      </c>
      <c r="D45" s="26"/>
      <c r="F45" s="3"/>
      <c r="G45" s="3"/>
    </row>
    <row r="46" spans="1:7" ht="15" customHeight="1" x14ac:dyDescent="0.3">
      <c r="A46" s="22"/>
      <c r="B46" s="36" t="s">
        <v>67</v>
      </c>
      <c r="C46" s="14">
        <v>178.75</v>
      </c>
      <c r="D46" s="26"/>
    </row>
    <row r="47" spans="1:7" s="5" customFormat="1" ht="15" customHeight="1" x14ac:dyDescent="0.3">
      <c r="A47" s="22"/>
      <c r="B47" s="16" t="s">
        <v>68</v>
      </c>
      <c r="C47" s="17">
        <v>924</v>
      </c>
      <c r="D47" s="26"/>
      <c r="F47" s="3"/>
      <c r="G47" s="3"/>
    </row>
    <row r="48" spans="1:7" s="5" customFormat="1" ht="15" customHeight="1" x14ac:dyDescent="0.3">
      <c r="A48" s="22"/>
      <c r="B48" s="18" t="s">
        <v>0</v>
      </c>
      <c r="C48" s="19">
        <f>SUM(C43:C47)</f>
        <v>41322</v>
      </c>
      <c r="D48" s="26"/>
      <c r="F48" s="3"/>
      <c r="G48" s="3"/>
    </row>
    <row r="49" spans="1:7" s="5" customFormat="1" ht="15" customHeight="1" x14ac:dyDescent="0.3">
      <c r="A49" s="22"/>
      <c r="B49" s="18"/>
      <c r="C49" s="14"/>
      <c r="D49" s="26"/>
      <c r="F49" s="3"/>
      <c r="G49" s="3"/>
    </row>
    <row r="50" spans="1:7" ht="15" customHeight="1" x14ac:dyDescent="0.3">
      <c r="A50" s="23" t="s">
        <v>70</v>
      </c>
      <c r="B50" s="29" t="s">
        <v>22</v>
      </c>
      <c r="C50" s="14">
        <v>80000</v>
      </c>
      <c r="D50" s="26"/>
      <c r="F50" s="3"/>
      <c r="G50" s="3"/>
    </row>
    <row r="51" spans="1:7" ht="15" customHeight="1" x14ac:dyDescent="0.3">
      <c r="A51" s="23"/>
      <c r="B51" s="29" t="s">
        <v>143</v>
      </c>
      <c r="C51" s="14">
        <v>1200</v>
      </c>
      <c r="D51" s="26"/>
      <c r="F51" s="3"/>
      <c r="G51" s="3"/>
    </row>
    <row r="52" spans="1:7" ht="15" customHeight="1" x14ac:dyDescent="0.3">
      <c r="A52" s="23"/>
      <c r="B52" s="29" t="s">
        <v>67</v>
      </c>
      <c r="C52" s="14">
        <v>1100</v>
      </c>
      <c r="D52" s="26"/>
      <c r="F52" s="3"/>
      <c r="G52" s="3"/>
    </row>
    <row r="53" spans="1:7" ht="15" customHeight="1" x14ac:dyDescent="0.3">
      <c r="A53" s="23"/>
      <c r="B53" s="29" t="s">
        <v>59</v>
      </c>
      <c r="C53" s="14">
        <v>3300</v>
      </c>
      <c r="D53" s="26"/>
      <c r="F53" s="3"/>
      <c r="G53" s="3"/>
    </row>
    <row r="54" spans="1:7" ht="15" customHeight="1" x14ac:dyDescent="0.3">
      <c r="A54" s="22"/>
      <c r="B54" s="36" t="s">
        <v>68</v>
      </c>
      <c r="C54" s="14">
        <v>4400</v>
      </c>
      <c r="D54" s="26"/>
    </row>
    <row r="55" spans="1:7" ht="15" customHeight="1" x14ac:dyDescent="0.3">
      <c r="A55" s="22"/>
      <c r="B55" s="16"/>
      <c r="C55" s="17">
        <v>1280</v>
      </c>
      <c r="D55" s="26"/>
    </row>
    <row r="56" spans="1:7" ht="15" customHeight="1" x14ac:dyDescent="0.3">
      <c r="A56" s="22"/>
      <c r="B56" s="18" t="s">
        <v>0</v>
      </c>
      <c r="C56" s="19">
        <f>SUM(C50:C55)</f>
        <v>91280</v>
      </c>
      <c r="D56" s="26"/>
    </row>
    <row r="57" spans="1:7" ht="15" customHeight="1" x14ac:dyDescent="0.3">
      <c r="A57" s="22"/>
      <c r="B57" s="18"/>
      <c r="C57" s="19"/>
      <c r="D57" s="21"/>
    </row>
    <row r="58" spans="1:7" ht="15" customHeight="1" x14ac:dyDescent="0.3">
      <c r="A58" s="23" t="s">
        <v>1</v>
      </c>
      <c r="B58" s="5"/>
      <c r="C58" s="19">
        <f>C48+C56</f>
        <v>132602</v>
      </c>
      <c r="D58" s="21"/>
    </row>
    <row r="59" spans="1:7" ht="15" customHeight="1" thickBot="1" x14ac:dyDescent="0.35">
      <c r="A59" s="24"/>
      <c r="B59" s="10"/>
      <c r="C59" s="11"/>
      <c r="D59" s="25"/>
    </row>
    <row r="62" spans="1:7" x14ac:dyDescent="0.3">
      <c r="C62" s="4"/>
    </row>
  </sheetData>
  <mergeCells count="8">
    <mergeCell ref="A42:D42"/>
    <mergeCell ref="A1:D1"/>
    <mergeCell ref="A2:D2"/>
    <mergeCell ref="A5:D5"/>
    <mergeCell ref="A6:D6"/>
    <mergeCell ref="A19:D19"/>
    <mergeCell ref="D7:D9"/>
    <mergeCell ref="D11:D12"/>
  </mergeCells>
  <printOptions horizontalCentered="1"/>
  <pageMargins left="0.31496062992125984" right="0.31496062992125984" top="0.55118110236220474" bottom="0.35433070866141736" header="0.31496062992125984" footer="0.19685039370078741"/>
  <pageSetup scale="99" orientation="landscape" r:id="rId1"/>
  <headerFooter>
    <oddFooter>&amp;C&amp;P</oddFooter>
  </headerFooter>
  <rowBreaks count="2" manualBreakCount="2">
    <brk id="13" max="3" man="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7"/>
  <sheetViews>
    <sheetView zoomScaleNormal="100" zoomScaleSheetLayoutView="100" workbookViewId="0">
      <selection activeCell="F16" sqref="F16"/>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5" width="10.6640625" style="1" customWidth="1"/>
    <col min="6" max="16384" width="34.5546875" style="1"/>
  </cols>
  <sheetData>
    <row r="1" spans="1:4" ht="20.100000000000001" customHeight="1" thickBot="1" x14ac:dyDescent="0.35">
      <c r="A1" s="82"/>
      <c r="B1" s="82"/>
      <c r="C1" s="82"/>
      <c r="D1" s="82"/>
    </row>
    <row r="2" spans="1:4" s="3" customFormat="1" ht="30" customHeight="1" thickBot="1" x14ac:dyDescent="0.35">
      <c r="A2" s="83" t="s">
        <v>156</v>
      </c>
      <c r="B2" s="84"/>
      <c r="C2" s="84"/>
      <c r="D2" s="85"/>
    </row>
    <row r="3" spans="1:4" s="3" customFormat="1" ht="30" customHeight="1" thickBot="1" x14ac:dyDescent="0.35">
      <c r="A3" s="7" t="s">
        <v>2</v>
      </c>
      <c r="B3" s="8" t="s">
        <v>3</v>
      </c>
      <c r="C3" s="8" t="s">
        <v>4</v>
      </c>
      <c r="D3" s="9" t="s">
        <v>6</v>
      </c>
    </row>
    <row r="4" spans="1:4" ht="15" thickBot="1" x14ac:dyDescent="0.35">
      <c r="A4" s="10"/>
      <c r="B4" s="10"/>
      <c r="C4" s="11"/>
      <c r="D4" s="10"/>
    </row>
    <row r="5" spans="1:4" s="3" customFormat="1" ht="20.100000000000001" customHeight="1" thickBot="1" x14ac:dyDescent="0.35">
      <c r="A5" s="76" t="s">
        <v>5</v>
      </c>
      <c r="B5" s="77"/>
      <c r="C5" s="77"/>
      <c r="D5" s="78"/>
    </row>
    <row r="6" spans="1:4" s="3" customFormat="1" ht="20.100000000000001" customHeight="1" thickBot="1" x14ac:dyDescent="0.35">
      <c r="A6" s="79" t="s">
        <v>75</v>
      </c>
      <c r="B6" s="80"/>
      <c r="C6" s="80"/>
      <c r="D6" s="81"/>
    </row>
    <row r="7" spans="1:4" ht="15" customHeight="1" x14ac:dyDescent="0.3">
      <c r="A7" s="12" t="s">
        <v>76</v>
      </c>
      <c r="B7" s="13" t="s">
        <v>22</v>
      </c>
      <c r="C7" s="19">
        <v>77391.62000000001</v>
      </c>
      <c r="D7" s="38"/>
    </row>
    <row r="8" spans="1:4" ht="15" customHeight="1" x14ac:dyDescent="0.3">
      <c r="A8" s="20"/>
      <c r="B8" s="5"/>
      <c r="C8" s="5"/>
      <c r="D8" s="21"/>
    </row>
    <row r="9" spans="1:4" ht="15" customHeight="1" x14ac:dyDescent="0.3">
      <c r="A9" s="15" t="s">
        <v>77</v>
      </c>
      <c r="B9" s="18" t="s">
        <v>22</v>
      </c>
      <c r="C9" s="19">
        <v>49859.58</v>
      </c>
      <c r="D9" s="26"/>
    </row>
    <row r="10" spans="1:4" ht="15" customHeight="1" x14ac:dyDescent="0.3">
      <c r="A10" s="22"/>
      <c r="B10" s="18"/>
      <c r="C10" s="14"/>
      <c r="D10" s="21"/>
    </row>
    <row r="11" spans="1:4" ht="15" customHeight="1" x14ac:dyDescent="0.3">
      <c r="A11" s="23" t="s">
        <v>1</v>
      </c>
      <c r="B11" s="5"/>
      <c r="C11" s="19">
        <f>C7+C9</f>
        <v>127251.20000000001</v>
      </c>
      <c r="D11" s="21"/>
    </row>
    <row r="12" spans="1:4" ht="15" customHeight="1" thickBot="1" x14ac:dyDescent="0.35">
      <c r="A12" s="24"/>
      <c r="B12" s="10"/>
      <c r="C12" s="11"/>
      <c r="D12" s="25"/>
    </row>
    <row r="13" spans="1:4" ht="15" customHeight="1" thickBot="1" x14ac:dyDescent="0.35">
      <c r="A13" s="10"/>
      <c r="B13" s="10"/>
      <c r="C13" s="11"/>
      <c r="D13" s="10"/>
    </row>
    <row r="14" spans="1:4" ht="19.5" customHeight="1" thickBot="1" x14ac:dyDescent="0.35">
      <c r="A14" s="76" t="s">
        <v>7</v>
      </c>
      <c r="B14" s="77"/>
      <c r="C14" s="77"/>
      <c r="D14" s="78"/>
    </row>
    <row r="15" spans="1:4" ht="19.5" customHeight="1" thickBot="1" x14ac:dyDescent="0.35">
      <c r="A15" s="79" t="s">
        <v>182</v>
      </c>
      <c r="B15" s="80"/>
      <c r="C15" s="80"/>
      <c r="D15" s="81"/>
    </row>
    <row r="16" spans="1:4" ht="15" customHeight="1" x14ac:dyDescent="0.3">
      <c r="A16" s="12" t="s">
        <v>78</v>
      </c>
      <c r="B16" s="55" t="s">
        <v>71</v>
      </c>
      <c r="C16" s="54">
        <v>94727.59</v>
      </c>
      <c r="D16" s="86" t="s">
        <v>184</v>
      </c>
    </row>
    <row r="17" spans="1:4" ht="15" customHeight="1" x14ac:dyDescent="0.3">
      <c r="A17" s="58"/>
      <c r="B17" s="16" t="s">
        <v>82</v>
      </c>
      <c r="C17" s="43">
        <v>1286.23</v>
      </c>
      <c r="D17" s="75"/>
    </row>
    <row r="18" spans="1:4" ht="96" customHeight="1" x14ac:dyDescent="0.3">
      <c r="A18" s="58"/>
      <c r="B18" s="55" t="s">
        <v>0</v>
      </c>
      <c r="C18" s="56">
        <f>SUM(C16:C17)</f>
        <v>96013.819999999992</v>
      </c>
      <c r="D18" s="75"/>
    </row>
    <row r="19" spans="1:4" ht="15" customHeight="1" x14ac:dyDescent="0.3">
      <c r="A19" s="58"/>
      <c r="B19" s="51"/>
      <c r="C19" s="54"/>
      <c r="D19" s="60"/>
    </row>
    <row r="20" spans="1:4" ht="79.5" customHeight="1" x14ac:dyDescent="0.3">
      <c r="A20" s="47" t="s">
        <v>79</v>
      </c>
      <c r="B20" s="55" t="s">
        <v>22</v>
      </c>
      <c r="C20" s="56">
        <v>250</v>
      </c>
      <c r="D20" s="60" t="s">
        <v>183</v>
      </c>
    </row>
    <row r="21" spans="1:4" ht="15" customHeight="1" x14ac:dyDescent="0.3">
      <c r="A21" s="58"/>
      <c r="B21" s="51"/>
      <c r="C21" s="54"/>
      <c r="D21" s="60"/>
    </row>
    <row r="22" spans="1:4" ht="15" customHeight="1" x14ac:dyDescent="0.3">
      <c r="A22" s="47" t="s">
        <v>80</v>
      </c>
      <c r="B22" s="55" t="s">
        <v>22</v>
      </c>
      <c r="C22" s="54">
        <v>61889.01</v>
      </c>
      <c r="D22" s="75" t="s">
        <v>185</v>
      </c>
    </row>
    <row r="23" spans="1:4" ht="15" customHeight="1" x14ac:dyDescent="0.3">
      <c r="A23" s="47"/>
      <c r="B23" s="55" t="s">
        <v>72</v>
      </c>
      <c r="C23" s="54">
        <v>600</v>
      </c>
      <c r="D23" s="75"/>
    </row>
    <row r="24" spans="1:4" ht="15" customHeight="1" x14ac:dyDescent="0.3">
      <c r="A24" s="58"/>
      <c r="B24" s="16" t="s">
        <v>47</v>
      </c>
      <c r="C24" s="43">
        <v>700</v>
      </c>
      <c r="D24" s="75"/>
    </row>
    <row r="25" spans="1:4" ht="48.75" customHeight="1" x14ac:dyDescent="0.3">
      <c r="A25" s="58"/>
      <c r="B25" s="55" t="s">
        <v>0</v>
      </c>
      <c r="C25" s="56">
        <f>SUM(C22:C24)</f>
        <v>63189.01</v>
      </c>
      <c r="D25" s="75"/>
    </row>
    <row r="26" spans="1:4" ht="15" customHeight="1" x14ac:dyDescent="0.3">
      <c r="A26" s="58"/>
      <c r="B26" s="51"/>
      <c r="C26" s="54"/>
      <c r="D26" s="60"/>
    </row>
    <row r="27" spans="1:4" ht="100.8" x14ac:dyDescent="0.3">
      <c r="A27" s="47" t="s">
        <v>81</v>
      </c>
      <c r="B27" s="55" t="s">
        <v>22</v>
      </c>
      <c r="C27" s="56">
        <v>31288.58</v>
      </c>
      <c r="D27" s="60" t="s">
        <v>186</v>
      </c>
    </row>
    <row r="28" spans="1:4" ht="15" customHeight="1" x14ac:dyDescent="0.3">
      <c r="A28" s="58"/>
      <c r="B28" s="51"/>
      <c r="C28" s="54"/>
      <c r="D28" s="60"/>
    </row>
    <row r="29" spans="1:4" ht="15" customHeight="1" x14ac:dyDescent="0.3">
      <c r="A29" s="58" t="s">
        <v>1</v>
      </c>
      <c r="B29" s="51"/>
      <c r="C29" s="56">
        <f>C18+C20+C25+C27</f>
        <v>190741.40999999997</v>
      </c>
      <c r="D29" s="48"/>
    </row>
    <row r="30" spans="1:4" ht="15" customHeight="1" thickBot="1" x14ac:dyDescent="0.35">
      <c r="A30" s="27"/>
      <c r="B30" s="52"/>
      <c r="C30" s="53"/>
      <c r="D30" s="44"/>
    </row>
    <row r="31" spans="1:4" ht="15" customHeight="1" thickBot="1" x14ac:dyDescent="0.35"/>
    <row r="32" spans="1:4" s="42" customFormat="1" ht="19.5" customHeight="1" thickBot="1" x14ac:dyDescent="0.35">
      <c r="A32" s="76" t="s">
        <v>74</v>
      </c>
      <c r="B32" s="77"/>
      <c r="C32" s="77"/>
      <c r="D32" s="78"/>
    </row>
    <row r="33" spans="1:6" s="42" customFormat="1" ht="19.5" customHeight="1" thickBot="1" x14ac:dyDescent="0.35">
      <c r="A33" s="87" t="s">
        <v>73</v>
      </c>
      <c r="B33" s="88"/>
      <c r="C33" s="88"/>
      <c r="D33" s="89"/>
    </row>
    <row r="34" spans="1:6" s="42" customFormat="1" ht="15" customHeight="1" x14ac:dyDescent="0.3">
      <c r="A34" s="12" t="s">
        <v>83</v>
      </c>
      <c r="B34" s="32" t="s">
        <v>22</v>
      </c>
      <c r="C34" s="33">
        <f>7500.01/121*100</f>
        <v>6198.355371900826</v>
      </c>
      <c r="D34" s="90" t="s">
        <v>159</v>
      </c>
    </row>
    <row r="35" spans="1:6" s="42" customFormat="1" ht="15" customHeight="1" x14ac:dyDescent="0.3">
      <c r="A35" s="47"/>
      <c r="B35" s="55" t="s">
        <v>160</v>
      </c>
      <c r="C35" s="54">
        <f>6903/121*100</f>
        <v>5704.9586776859505</v>
      </c>
      <c r="D35" s="91"/>
    </row>
    <row r="36" spans="1:6" s="42" customFormat="1" x14ac:dyDescent="0.3">
      <c r="A36" s="58"/>
      <c r="B36" s="65" t="s">
        <v>0</v>
      </c>
      <c r="C36" s="63">
        <f>SUM(C34:C35)</f>
        <v>11903.314049586777</v>
      </c>
      <c r="D36" s="91"/>
    </row>
    <row r="37" spans="1:6" s="42" customFormat="1" ht="15" customHeight="1" x14ac:dyDescent="0.3">
      <c r="A37" s="58"/>
      <c r="B37" s="51"/>
      <c r="C37" s="54"/>
      <c r="D37" s="64"/>
    </row>
    <row r="38" spans="1:6" s="42" customFormat="1" ht="15" customHeight="1" x14ac:dyDescent="0.3">
      <c r="A38" s="47" t="s">
        <v>84</v>
      </c>
      <c r="B38" s="55" t="s">
        <v>22</v>
      </c>
      <c r="C38" s="54">
        <f>13894.4/121*100</f>
        <v>11482.975206611571</v>
      </c>
      <c r="D38" s="75" t="s">
        <v>168</v>
      </c>
      <c r="F38" s="66"/>
    </row>
    <row r="39" spans="1:6" s="42" customFormat="1" ht="15" customHeight="1" x14ac:dyDescent="0.3">
      <c r="A39" s="47"/>
      <c r="B39" s="55" t="s">
        <v>161</v>
      </c>
      <c r="C39" s="67">
        <f>6751.8/121*100</f>
        <v>5580</v>
      </c>
      <c r="D39" s="75"/>
    </row>
    <row r="40" spans="1:6" s="42" customFormat="1" ht="48" customHeight="1" x14ac:dyDescent="0.3">
      <c r="A40" s="58"/>
      <c r="B40" s="65" t="s">
        <v>0</v>
      </c>
      <c r="C40" s="63">
        <f>SUM(C38:C39)</f>
        <v>17062.975206611569</v>
      </c>
      <c r="D40" s="75"/>
    </row>
    <row r="41" spans="1:6" s="42" customFormat="1" x14ac:dyDescent="0.3">
      <c r="A41" s="58"/>
      <c r="B41" s="51"/>
      <c r="C41" s="54"/>
      <c r="D41" s="64"/>
    </row>
    <row r="42" spans="1:6" s="42" customFormat="1" ht="15" customHeight="1" x14ac:dyDescent="0.3">
      <c r="A42" s="47" t="s">
        <v>85</v>
      </c>
      <c r="B42" s="55" t="s">
        <v>22</v>
      </c>
      <c r="C42" s="54">
        <f>9460.66/121*100</f>
        <v>7818.727272727273</v>
      </c>
      <c r="D42" s="75" t="s">
        <v>162</v>
      </c>
      <c r="F42" s="68"/>
    </row>
    <row r="43" spans="1:6" s="42" customFormat="1" ht="31.5" customHeight="1" x14ac:dyDescent="0.3">
      <c r="A43" s="58"/>
      <c r="B43" s="65" t="s">
        <v>0</v>
      </c>
      <c r="C43" s="63">
        <f>SUM(C42:C42)</f>
        <v>7818.727272727273</v>
      </c>
      <c r="D43" s="75"/>
    </row>
    <row r="44" spans="1:6" s="42" customFormat="1" x14ac:dyDescent="0.3">
      <c r="A44" s="58"/>
      <c r="B44" s="51"/>
      <c r="C44" s="54"/>
      <c r="D44" s="64"/>
    </row>
    <row r="45" spans="1:6" s="42" customFormat="1" ht="15" customHeight="1" x14ac:dyDescent="0.3">
      <c r="A45" s="47" t="s">
        <v>86</v>
      </c>
      <c r="B45" s="55" t="s">
        <v>22</v>
      </c>
      <c r="C45" s="54">
        <f>6655/121*100</f>
        <v>5500</v>
      </c>
      <c r="D45" s="75" t="s">
        <v>163</v>
      </c>
    </row>
    <row r="46" spans="1:6" s="42" customFormat="1" ht="15" customHeight="1" x14ac:dyDescent="0.3">
      <c r="A46" s="58"/>
      <c r="B46" s="65" t="s">
        <v>0</v>
      </c>
      <c r="C46" s="63">
        <f>SUM(C45:C45)</f>
        <v>5500</v>
      </c>
      <c r="D46" s="75"/>
    </row>
    <row r="47" spans="1:6" s="42" customFormat="1" x14ac:dyDescent="0.3">
      <c r="A47" s="58"/>
      <c r="B47" s="55"/>
      <c r="C47" s="56"/>
      <c r="D47" s="64"/>
    </row>
    <row r="48" spans="1:6" s="42" customFormat="1" ht="15" customHeight="1" x14ac:dyDescent="0.3">
      <c r="A48" s="58" t="s">
        <v>164</v>
      </c>
      <c r="B48" s="55" t="s">
        <v>22</v>
      </c>
      <c r="C48" s="54">
        <f>1815/121*100</f>
        <v>1500</v>
      </c>
      <c r="D48" s="75" t="s">
        <v>165</v>
      </c>
    </row>
    <row r="49" spans="1:4" s="42" customFormat="1" ht="15" customHeight="1" x14ac:dyDescent="0.3">
      <c r="A49" s="58"/>
      <c r="B49" s="55" t="s">
        <v>49</v>
      </c>
      <c r="C49" s="54">
        <f>199.65/121*100</f>
        <v>165</v>
      </c>
      <c r="D49" s="75"/>
    </row>
    <row r="50" spans="1:4" s="42" customFormat="1" ht="60.75" customHeight="1" x14ac:dyDescent="0.3">
      <c r="A50" s="58"/>
      <c r="B50" s="65" t="s">
        <v>166</v>
      </c>
      <c r="C50" s="63">
        <f>SUM(C48:C49)</f>
        <v>1665</v>
      </c>
      <c r="D50" s="75"/>
    </row>
    <row r="51" spans="1:4" s="42" customFormat="1" x14ac:dyDescent="0.3">
      <c r="A51" s="58"/>
      <c r="B51" s="51"/>
      <c r="C51" s="54"/>
      <c r="D51" s="64"/>
    </row>
    <row r="52" spans="1:4" s="42" customFormat="1" x14ac:dyDescent="0.3">
      <c r="A52" s="47" t="s">
        <v>87</v>
      </c>
      <c r="B52" s="55" t="s">
        <v>22</v>
      </c>
      <c r="C52" s="54">
        <v>7673.95</v>
      </c>
      <c r="D52" s="75" t="s">
        <v>167</v>
      </c>
    </row>
    <row r="53" spans="1:4" s="42" customFormat="1" x14ac:dyDescent="0.3">
      <c r="A53" s="58"/>
      <c r="B53" s="55" t="s">
        <v>33</v>
      </c>
      <c r="C53" s="54">
        <v>590.51</v>
      </c>
      <c r="D53" s="75"/>
    </row>
    <row r="54" spans="1:4" s="42" customFormat="1" x14ac:dyDescent="0.3">
      <c r="A54" s="58"/>
      <c r="B54" s="65" t="s">
        <v>0</v>
      </c>
      <c r="C54" s="63">
        <f>SUM(C52:C53)</f>
        <v>8264.4599999999991</v>
      </c>
      <c r="D54" s="75"/>
    </row>
    <row r="55" spans="1:4" s="42" customFormat="1" x14ac:dyDescent="0.3">
      <c r="A55" s="58"/>
      <c r="B55" s="55"/>
      <c r="C55" s="56"/>
      <c r="D55" s="64"/>
    </row>
    <row r="56" spans="1:4" s="42" customFormat="1" x14ac:dyDescent="0.3">
      <c r="A56" s="58" t="s">
        <v>1</v>
      </c>
      <c r="B56" s="51"/>
      <c r="C56" s="56">
        <f>C54+C50+C46+C40+C43+C36</f>
        <v>52214.476528925617</v>
      </c>
      <c r="D56" s="37"/>
    </row>
    <row r="57" spans="1:4" s="42" customFormat="1" ht="15" thickBot="1" x14ac:dyDescent="0.35">
      <c r="A57" s="27"/>
      <c r="B57" s="52"/>
      <c r="C57" s="53"/>
      <c r="D57" s="69"/>
    </row>
  </sheetData>
  <mergeCells count="16">
    <mergeCell ref="D34:D36"/>
    <mergeCell ref="D48:D50"/>
    <mergeCell ref="D52:D54"/>
    <mergeCell ref="D38:D40"/>
    <mergeCell ref="D42:D43"/>
    <mergeCell ref="D45:D46"/>
    <mergeCell ref="A32:D32"/>
    <mergeCell ref="A33:D33"/>
    <mergeCell ref="A1:D1"/>
    <mergeCell ref="A14:D14"/>
    <mergeCell ref="A15:D15"/>
    <mergeCell ref="A2:D2"/>
    <mergeCell ref="A5:D5"/>
    <mergeCell ref="A6:D6"/>
    <mergeCell ref="D16:D18"/>
    <mergeCell ref="D22:D25"/>
  </mergeCells>
  <printOptions horizontalCentered="1"/>
  <pageMargins left="0.31496062992125984" right="0.31496062992125984" top="0.55118110236220474" bottom="0.35433070866141736" header="0.31496062992125984" footer="0.19685039370078741"/>
  <pageSetup orientation="landscape" r:id="rId1"/>
  <headerFooter>
    <oddFooter>&amp;C&amp;P</oddFooter>
  </headerFooter>
  <rowBreaks count="2" manualBreakCount="2">
    <brk id="21" max="16383" man="1"/>
    <brk id="4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9"/>
  <sheetViews>
    <sheetView zoomScaleNormal="100" zoomScaleSheetLayoutView="100" workbookViewId="0">
      <selection activeCell="D22" sqref="D22"/>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5" width="10.6640625" style="1" customWidth="1"/>
    <col min="6" max="16384" width="34.5546875" style="1"/>
  </cols>
  <sheetData>
    <row r="1" spans="1:4" ht="20.100000000000001" customHeight="1" thickBot="1" x14ac:dyDescent="0.35">
      <c r="A1" s="82"/>
      <c r="B1" s="82"/>
      <c r="C1" s="82"/>
      <c r="D1" s="82"/>
    </row>
    <row r="2" spans="1:4" s="3" customFormat="1" ht="30" customHeight="1" thickBot="1" x14ac:dyDescent="0.35">
      <c r="A2" s="83" t="s">
        <v>157</v>
      </c>
      <c r="B2" s="84"/>
      <c r="C2" s="84"/>
      <c r="D2" s="85"/>
    </row>
    <row r="3" spans="1:4" s="31" customFormat="1" ht="30" customHeight="1" thickBot="1" x14ac:dyDescent="0.35">
      <c r="A3" s="7" t="s">
        <v>2</v>
      </c>
      <c r="B3" s="8" t="s">
        <v>3</v>
      </c>
      <c r="C3" s="8" t="s">
        <v>4</v>
      </c>
      <c r="D3" s="9" t="s">
        <v>6</v>
      </c>
    </row>
    <row r="4" spans="1:4" s="6" customFormat="1" ht="15" thickBot="1" x14ac:dyDescent="0.35">
      <c r="A4" s="10"/>
      <c r="B4" s="10"/>
      <c r="C4" s="11"/>
      <c r="D4" s="10"/>
    </row>
    <row r="5" spans="1:4" s="3" customFormat="1" ht="20.100000000000001" customHeight="1" thickBot="1" x14ac:dyDescent="0.35">
      <c r="A5" s="76" t="s">
        <v>30</v>
      </c>
      <c r="B5" s="77"/>
      <c r="C5" s="77"/>
      <c r="D5" s="78"/>
    </row>
    <row r="6" spans="1:4" s="3" customFormat="1" ht="20.100000000000001" customHeight="1" thickBot="1" x14ac:dyDescent="0.35">
      <c r="A6" s="79" t="s">
        <v>88</v>
      </c>
      <c r="B6" s="80"/>
      <c r="C6" s="80"/>
      <c r="D6" s="81"/>
    </row>
    <row r="7" spans="1:4" s="5" customFormat="1" ht="15" customHeight="1" x14ac:dyDescent="0.3">
      <c r="A7" s="12" t="s">
        <v>89</v>
      </c>
      <c r="B7" s="18" t="s">
        <v>22</v>
      </c>
      <c r="C7" s="14">
        <v>16442.690000000002</v>
      </c>
      <c r="D7" s="38"/>
    </row>
    <row r="8" spans="1:4" s="6" customFormat="1" ht="15" customHeight="1" x14ac:dyDescent="0.3">
      <c r="A8" s="23"/>
      <c r="B8" s="16" t="s">
        <v>25</v>
      </c>
      <c r="C8" s="17">
        <v>1739.13</v>
      </c>
      <c r="D8" s="26"/>
    </row>
    <row r="9" spans="1:4" s="5" customFormat="1" ht="15" customHeight="1" x14ac:dyDescent="0.3">
      <c r="A9" s="23"/>
      <c r="B9" s="18" t="s">
        <v>0</v>
      </c>
      <c r="C9" s="19">
        <f>SUM(C7:C8)</f>
        <v>18181.820000000003</v>
      </c>
      <c r="D9" s="26"/>
    </row>
    <row r="10" spans="1:4" s="6" customFormat="1" ht="15" customHeight="1" x14ac:dyDescent="0.3">
      <c r="A10" s="35"/>
      <c r="B10" s="5"/>
      <c r="C10" s="14"/>
      <c r="D10" s="26"/>
    </row>
    <row r="11" spans="1:4" s="6" customFormat="1" ht="15" customHeight="1" x14ac:dyDescent="0.3">
      <c r="A11" s="23" t="s">
        <v>1</v>
      </c>
      <c r="B11" s="5"/>
      <c r="C11" s="19">
        <f>C9</f>
        <v>18181.820000000003</v>
      </c>
      <c r="D11" s="26"/>
    </row>
    <row r="12" spans="1:4" s="3" customFormat="1" ht="20.100000000000001" customHeight="1" thickBot="1" x14ac:dyDescent="0.35">
      <c r="A12" s="27"/>
      <c r="B12" s="10"/>
      <c r="C12" s="11"/>
      <c r="D12" s="25"/>
    </row>
    <row r="13" spans="1:4" s="5" customFormat="1" ht="15" customHeight="1" thickBot="1" x14ac:dyDescent="0.35">
      <c r="A13" s="30"/>
      <c r="C13" s="19"/>
    </row>
    <row r="14" spans="1:4" s="6" customFormat="1" ht="19.5" customHeight="1" thickBot="1" x14ac:dyDescent="0.35">
      <c r="A14" s="79" t="s">
        <v>188</v>
      </c>
      <c r="B14" s="80"/>
      <c r="C14" s="80"/>
      <c r="D14" s="81"/>
    </row>
    <row r="15" spans="1:4" s="5" customFormat="1" ht="15" customHeight="1" x14ac:dyDescent="0.3">
      <c r="A15" s="12" t="s">
        <v>90</v>
      </c>
      <c r="B15" s="18" t="s">
        <v>22</v>
      </c>
      <c r="C15" s="14">
        <v>434.78</v>
      </c>
      <c r="D15" s="86" t="s">
        <v>147</v>
      </c>
    </row>
    <row r="16" spans="1:4" s="6" customFormat="1" ht="15" customHeight="1" x14ac:dyDescent="0.3">
      <c r="A16" s="15"/>
      <c r="B16" s="18" t="s">
        <v>91</v>
      </c>
      <c r="C16" s="14">
        <v>17.39</v>
      </c>
      <c r="D16" s="75"/>
    </row>
    <row r="17" spans="1:4" s="6" customFormat="1" ht="15" customHeight="1" x14ac:dyDescent="0.3">
      <c r="A17" s="23"/>
      <c r="B17" s="16" t="s">
        <v>15</v>
      </c>
      <c r="C17" s="17">
        <v>47.83</v>
      </c>
      <c r="D17" s="75"/>
    </row>
    <row r="18" spans="1:4" s="6" customFormat="1" ht="15" customHeight="1" x14ac:dyDescent="0.3">
      <c r="A18" s="23"/>
      <c r="B18" s="18" t="s">
        <v>0</v>
      </c>
      <c r="C18" s="19">
        <f>SUM(C15:C17)</f>
        <v>499.99999999999994</v>
      </c>
      <c r="D18" s="75"/>
    </row>
    <row r="19" spans="1:4" s="6" customFormat="1" ht="15" customHeight="1" x14ac:dyDescent="0.3">
      <c r="A19" s="35"/>
      <c r="B19" s="5"/>
      <c r="C19" s="14"/>
      <c r="D19" s="26"/>
    </row>
    <row r="20" spans="1:4" s="31" customFormat="1" ht="20.100000000000001" customHeight="1" x14ac:dyDescent="0.3">
      <c r="A20" s="23" t="s">
        <v>92</v>
      </c>
      <c r="B20" s="29" t="s">
        <v>22</v>
      </c>
      <c r="C20" s="19">
        <v>2728.16</v>
      </c>
      <c r="D20" s="26" t="s">
        <v>144</v>
      </c>
    </row>
    <row r="21" spans="1:4" ht="15" customHeight="1" x14ac:dyDescent="0.3">
      <c r="A21" s="35"/>
      <c r="B21" s="14"/>
      <c r="C21" s="5"/>
      <c r="D21" s="26"/>
    </row>
    <row r="22" spans="1:4" ht="43.2" x14ac:dyDescent="0.3">
      <c r="A22" s="23" t="s">
        <v>93</v>
      </c>
      <c r="B22" s="29" t="s">
        <v>22</v>
      </c>
      <c r="C22" s="19">
        <v>16728.659999999996</v>
      </c>
      <c r="D22" s="26" t="s">
        <v>145</v>
      </c>
    </row>
    <row r="23" spans="1:4" ht="15" customHeight="1" x14ac:dyDescent="0.3">
      <c r="A23" s="35"/>
      <c r="B23" s="5"/>
      <c r="C23" s="14"/>
      <c r="D23" s="26"/>
    </row>
    <row r="24" spans="1:4" ht="28.8" x14ac:dyDescent="0.3">
      <c r="A24" s="23" t="s">
        <v>94</v>
      </c>
      <c r="B24" s="29" t="s">
        <v>22</v>
      </c>
      <c r="C24" s="19">
        <v>1883.6</v>
      </c>
      <c r="D24" s="26" t="s">
        <v>146</v>
      </c>
    </row>
    <row r="25" spans="1:4" ht="15" customHeight="1" x14ac:dyDescent="0.3">
      <c r="A25" s="35"/>
      <c r="B25" s="5"/>
      <c r="C25" s="14"/>
      <c r="D25" s="26"/>
    </row>
    <row r="26" spans="1:4" ht="15" customHeight="1" x14ac:dyDescent="0.3">
      <c r="A26" s="23" t="s">
        <v>1</v>
      </c>
      <c r="B26" s="5"/>
      <c r="C26" s="19">
        <f>SUM(C18,C20,C22,C24)</f>
        <v>21840.419999999995</v>
      </c>
      <c r="D26" s="26"/>
    </row>
    <row r="27" spans="1:4" ht="15" customHeight="1" thickBot="1" x14ac:dyDescent="0.35">
      <c r="A27" s="27"/>
      <c r="B27" s="10"/>
      <c r="C27" s="11"/>
      <c r="D27" s="25"/>
    </row>
    <row r="28" spans="1:4" ht="15" customHeight="1" thickBot="1" x14ac:dyDescent="0.35">
      <c r="A28" s="30"/>
      <c r="B28" s="5"/>
      <c r="C28" s="19"/>
      <c r="D28" s="5"/>
    </row>
    <row r="29" spans="1:4" ht="19.5" customHeight="1" thickBot="1" x14ac:dyDescent="0.35">
      <c r="A29" s="79" t="s">
        <v>9</v>
      </c>
      <c r="B29" s="80"/>
      <c r="C29" s="80"/>
      <c r="D29" s="81"/>
    </row>
    <row r="30" spans="1:4" ht="15" customHeight="1" x14ac:dyDescent="0.3">
      <c r="A30" s="12" t="s">
        <v>14</v>
      </c>
      <c r="B30" s="32" t="s">
        <v>22</v>
      </c>
      <c r="C30" s="33">
        <v>9043.48</v>
      </c>
      <c r="D30" s="86" t="s">
        <v>148</v>
      </c>
    </row>
    <row r="31" spans="1:4" ht="15" customHeight="1" x14ac:dyDescent="0.3">
      <c r="A31" s="22"/>
      <c r="B31" s="16" t="s">
        <v>15</v>
      </c>
      <c r="C31" s="17">
        <v>956.52</v>
      </c>
      <c r="D31" s="75"/>
    </row>
    <row r="32" spans="1:4" ht="32.1" customHeight="1" x14ac:dyDescent="0.3">
      <c r="A32" s="22"/>
      <c r="B32" s="18" t="s">
        <v>0</v>
      </c>
      <c r="C32" s="19">
        <f>SUM(C30:C31)</f>
        <v>10000</v>
      </c>
      <c r="D32" s="75"/>
    </row>
    <row r="33" spans="1:4" ht="15" customHeight="1" x14ac:dyDescent="0.3">
      <c r="A33" s="22"/>
      <c r="B33" s="18"/>
      <c r="C33" s="14"/>
      <c r="D33" s="21"/>
    </row>
    <row r="34" spans="1:4" x14ac:dyDescent="0.3">
      <c r="A34" s="15" t="s">
        <v>95</v>
      </c>
      <c r="B34" s="18" t="s">
        <v>22</v>
      </c>
      <c r="C34" s="14">
        <v>8877.23</v>
      </c>
      <c r="D34" s="75" t="s">
        <v>149</v>
      </c>
    </row>
    <row r="35" spans="1:4" x14ac:dyDescent="0.3">
      <c r="A35" s="22"/>
      <c r="B35" s="16" t="s">
        <v>15</v>
      </c>
      <c r="C35" s="17">
        <v>938.94</v>
      </c>
      <c r="D35" s="75"/>
    </row>
    <row r="36" spans="1:4" ht="65.099999999999994" customHeight="1" x14ac:dyDescent="0.3">
      <c r="A36" s="22"/>
      <c r="B36" s="18" t="s">
        <v>0</v>
      </c>
      <c r="C36" s="19">
        <f>SUM(C34:C35)</f>
        <v>9816.17</v>
      </c>
      <c r="D36" s="75"/>
    </row>
    <row r="37" spans="1:4" x14ac:dyDescent="0.3">
      <c r="A37" s="22"/>
      <c r="B37" s="18"/>
      <c r="C37" s="14"/>
      <c r="D37" s="21"/>
    </row>
    <row r="38" spans="1:4" x14ac:dyDescent="0.3">
      <c r="A38" s="23" t="s">
        <v>1</v>
      </c>
      <c r="B38" s="5"/>
      <c r="C38" s="19">
        <f>C32+C36</f>
        <v>19816.169999999998</v>
      </c>
      <c r="D38" s="21"/>
    </row>
    <row r="39" spans="1:4" ht="15" thickBot="1" x14ac:dyDescent="0.35">
      <c r="A39" s="27"/>
      <c r="B39" s="10"/>
      <c r="C39" s="11"/>
      <c r="D39" s="25"/>
    </row>
  </sheetData>
  <mergeCells count="9">
    <mergeCell ref="D30:D32"/>
    <mergeCell ref="D34:D36"/>
    <mergeCell ref="A1:D1"/>
    <mergeCell ref="A2:D2"/>
    <mergeCell ref="A5:D5"/>
    <mergeCell ref="A6:D6"/>
    <mergeCell ref="A29:D29"/>
    <mergeCell ref="A14:D14"/>
    <mergeCell ref="D15:D18"/>
  </mergeCells>
  <printOptions horizontalCentered="1"/>
  <pageMargins left="0.31496062992125984" right="0.31496062992125984" top="0.55118110236220474" bottom="0.35433070866141736" header="0.31496062992125984" footer="0.19685039370078741"/>
  <pageSetup orientation="landscape" r:id="rId1"/>
  <headerFooter>
    <oddFooter>&amp;C&amp;P</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2"/>
  <sheetViews>
    <sheetView zoomScaleNormal="100" zoomScaleSheetLayoutView="100" workbookViewId="0">
      <selection activeCell="B23" sqref="B23"/>
    </sheetView>
  </sheetViews>
  <sheetFormatPr defaultColWidth="34.5546875" defaultRowHeight="14.4" x14ac:dyDescent="0.3"/>
  <cols>
    <col min="1" max="1" width="30.6640625" style="2" customWidth="1"/>
    <col min="2" max="2" width="35.6640625" style="1" customWidth="1"/>
    <col min="3" max="3" width="15.6640625" style="2" customWidth="1"/>
    <col min="4" max="4" width="48.6640625" style="1" customWidth="1"/>
    <col min="5" max="5" width="10.6640625" style="1" customWidth="1"/>
    <col min="6" max="6" width="50.6640625" style="1" customWidth="1"/>
    <col min="7" max="7" width="15.6640625" style="1" customWidth="1"/>
    <col min="8" max="16384" width="34.5546875" style="1"/>
  </cols>
  <sheetData>
    <row r="1" spans="1:4" ht="20.100000000000001" customHeight="1" thickBot="1" x14ac:dyDescent="0.35">
      <c r="A1" s="82"/>
      <c r="B1" s="82"/>
      <c r="C1" s="82"/>
      <c r="D1" s="82"/>
    </row>
    <row r="2" spans="1:4" s="3" customFormat="1" ht="30" customHeight="1" thickBot="1" x14ac:dyDescent="0.35">
      <c r="A2" s="83" t="s">
        <v>158</v>
      </c>
      <c r="B2" s="84"/>
      <c r="C2" s="84"/>
      <c r="D2" s="85"/>
    </row>
    <row r="3" spans="1:4" s="3" customFormat="1" ht="30" customHeight="1" thickBot="1" x14ac:dyDescent="0.35">
      <c r="A3" s="7" t="s">
        <v>2</v>
      </c>
      <c r="B3" s="8" t="s">
        <v>3</v>
      </c>
      <c r="C3" s="8" t="s">
        <v>4</v>
      </c>
      <c r="D3" s="9" t="s">
        <v>6</v>
      </c>
    </row>
    <row r="4" spans="1:4" ht="15" thickBot="1" x14ac:dyDescent="0.35">
      <c r="A4" s="10"/>
      <c r="B4" s="10"/>
      <c r="C4" s="11"/>
      <c r="D4" s="10"/>
    </row>
    <row r="5" spans="1:4" s="3" customFormat="1" ht="20.100000000000001" customHeight="1" thickBot="1" x14ac:dyDescent="0.35">
      <c r="A5" s="76" t="s">
        <v>38</v>
      </c>
      <c r="B5" s="77"/>
      <c r="C5" s="77"/>
      <c r="D5" s="78"/>
    </row>
    <row r="6" spans="1:4" s="3" customFormat="1" ht="20.100000000000001" customHeight="1" thickBot="1" x14ac:dyDescent="0.35">
      <c r="A6" s="79" t="s">
        <v>189</v>
      </c>
      <c r="B6" s="80"/>
      <c r="C6" s="80"/>
      <c r="D6" s="81"/>
    </row>
    <row r="7" spans="1:4" ht="15" customHeight="1" x14ac:dyDescent="0.3">
      <c r="A7" s="23" t="s">
        <v>96</v>
      </c>
      <c r="B7" s="18" t="s">
        <v>22</v>
      </c>
      <c r="C7" s="19">
        <v>2835.93</v>
      </c>
      <c r="D7" s="28" t="s">
        <v>169</v>
      </c>
    </row>
    <row r="8" spans="1:4" ht="15" customHeight="1" x14ac:dyDescent="0.3">
      <c r="A8" s="34"/>
      <c r="B8" s="5"/>
      <c r="C8" s="19"/>
      <c r="D8" s="21"/>
    </row>
    <row r="9" spans="1:4" x14ac:dyDescent="0.3">
      <c r="A9" s="23" t="s">
        <v>1</v>
      </c>
      <c r="B9" s="5"/>
      <c r="C9" s="19">
        <f>C7</f>
        <v>2835.93</v>
      </c>
      <c r="D9" s="21"/>
    </row>
    <row r="10" spans="1:4" ht="15" thickBot="1" x14ac:dyDescent="0.35">
      <c r="A10" s="24"/>
      <c r="B10" s="10"/>
      <c r="C10" s="11"/>
      <c r="D10" s="25"/>
    </row>
    <row r="12" spans="1:4" x14ac:dyDescent="0.3">
      <c r="C12" s="4"/>
    </row>
  </sheetData>
  <mergeCells count="4">
    <mergeCell ref="A1:D1"/>
    <mergeCell ref="A2:D2"/>
    <mergeCell ref="A5:D5"/>
    <mergeCell ref="A6:D6"/>
  </mergeCells>
  <printOptions horizontalCentered="1"/>
  <pageMargins left="0.31496062992125984" right="0.31496062992125984" top="0.55118110236220474" bottom="0.35433070866141736" header="0.31496062992125984" footer="0.19685039370078741"/>
  <pageSetup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CC00E65C7FB34A8CF6E2E876B7BB4B" ma:contentTypeVersion="1" ma:contentTypeDescription="Een nieuw document maken." ma:contentTypeScope="" ma:versionID="271a6e26e367cc79942faa502cc18b61">
  <xsd:schema xmlns:xsd="http://www.w3.org/2001/XMLSchema" xmlns:xs="http://www.w3.org/2001/XMLSchema" xmlns:p="http://schemas.microsoft.com/office/2006/metadata/properties" targetNamespace="http://schemas.microsoft.com/office/2006/metadata/properties" ma:root="true" ma:fieldsID="8aad551f596bb44c8967b60df15d805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houdstype"/>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4995B2-53C2-4354-86CA-1B7285B7FA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675D0A1-F4D1-498B-9637-145B901C7442}">
  <ds:schemaRefs>
    <ds:schemaRef ds:uri="http://schemas.microsoft.com/sharepoint/v3/contenttype/forms"/>
  </ds:schemaRefs>
</ds:datastoreItem>
</file>

<file path=customXml/itemProps3.xml><?xml version="1.0" encoding="utf-8"?>
<ds:datastoreItem xmlns:ds="http://schemas.openxmlformats.org/officeDocument/2006/customXml" ds:itemID="{F20BE6D8-46EA-43AF-89D9-D6987F801F81}">
  <ds:schemaRefs>
    <ds:schemaRef ds:uri="http://www.w3.org/XML/1998/namespace"/>
    <ds:schemaRef ds:uri="http://purl.org/dc/terms/"/>
    <ds:schemaRef ds:uri="http://purl.org/dc/elements/1.1/"/>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vt:i4>
      </vt:variant>
    </vt:vector>
  </HeadingPairs>
  <TitlesOfParts>
    <vt:vector size="10" baseType="lpstr">
      <vt:lpstr>Bourgeois</vt:lpstr>
      <vt:lpstr>Crevits</vt:lpstr>
      <vt:lpstr>Tommelein</vt:lpstr>
      <vt:lpstr>Homans</vt:lpstr>
      <vt:lpstr>Weyts</vt:lpstr>
      <vt:lpstr>Vandeurzen</vt:lpstr>
      <vt:lpstr>Muyters</vt:lpstr>
      <vt:lpstr>Schauvliege</vt:lpstr>
      <vt:lpstr>Gatz</vt:lpstr>
      <vt:lpstr>Homans!Afdrukbereik</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Rombaut, Brigitte</dc:creator>
  <cp:lastModifiedBy>D'Hanis, Denis</cp:lastModifiedBy>
  <cp:lastPrinted>2018-12-10T16:14:41Z</cp:lastPrinted>
  <dcterms:created xsi:type="dcterms:W3CDTF">2016-10-26T07:36:44Z</dcterms:created>
  <dcterms:modified xsi:type="dcterms:W3CDTF">2018-12-14T07:28:23Z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0x010100E9CC00E65C7FB34A8CF6E2E876B7BB4B</vt:lpwstr>
  </property>
</Properties>
</file>