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7-2018/Gedeelde  documenten/Vraag nr_517 - Speelzones - Stand van zaken - Lydia Peeters/"/>
    </mc:Choice>
  </mc:AlternateContent>
  <bookViews>
    <workbookView xWindow="480" yWindow="180" windowWidth="13470" windowHeight="9150"/>
  </bookViews>
  <sheets>
    <sheet name="Blad1" sheetId="2" r:id="rId1"/>
  </sheets>
  <calcPr calcId="171027" concurrentCalc="0"/>
</workbook>
</file>

<file path=xl/calcChain.xml><?xml version="1.0" encoding="utf-8"?>
<calcChain xmlns="http://schemas.openxmlformats.org/spreadsheetml/2006/main">
  <c r="C19" i="2" l="1"/>
  <c r="C14" i="2"/>
  <c r="H33" i="2"/>
  <c r="I33" i="2"/>
  <c r="B33" i="2"/>
  <c r="C33" i="2"/>
  <c r="K29" i="2"/>
  <c r="L29" i="2"/>
  <c r="F29" i="2"/>
  <c r="M29" i="2"/>
  <c r="C29" i="2"/>
  <c r="K24" i="2"/>
  <c r="L24" i="2"/>
  <c r="M24" i="2"/>
  <c r="C24" i="2"/>
  <c r="K18" i="2"/>
  <c r="L18" i="2"/>
  <c r="I18" i="2"/>
  <c r="I19" i="2"/>
  <c r="M19" i="2"/>
  <c r="K19" i="2"/>
  <c r="L19" i="2"/>
  <c r="K14" i="2"/>
  <c r="L14" i="2"/>
  <c r="I14" i="2"/>
  <c r="M14" i="2"/>
  <c r="K9" i="2"/>
  <c r="L9" i="2"/>
  <c r="M9" i="2"/>
  <c r="C9" i="2"/>
  <c r="K8" i="2"/>
  <c r="K13" i="2"/>
  <c r="K23" i="2"/>
  <c r="K28" i="2"/>
  <c r="K32" i="2"/>
  <c r="L32" i="2"/>
  <c r="H32" i="2"/>
  <c r="I32" i="2"/>
  <c r="B32" i="2"/>
  <c r="C32" i="2"/>
  <c r="D33" i="2"/>
  <c r="E33" i="2"/>
  <c r="F33" i="2"/>
  <c r="G33" i="2"/>
  <c r="J33" i="2"/>
  <c r="K33" i="2"/>
  <c r="L33" i="2"/>
  <c r="M33" i="2"/>
  <c r="D32" i="2"/>
  <c r="E32" i="2"/>
  <c r="G32" i="2"/>
  <c r="J32" i="2"/>
  <c r="M8" i="2"/>
  <c r="M13" i="2"/>
  <c r="M18" i="2"/>
  <c r="M23" i="2"/>
  <c r="M28" i="2"/>
  <c r="M32" i="2"/>
  <c r="L28" i="2"/>
  <c r="C28" i="2"/>
  <c r="L23" i="2"/>
  <c r="C23" i="2"/>
  <c r="C18" i="2"/>
  <c r="L13" i="2"/>
  <c r="I13" i="2"/>
  <c r="C13" i="2"/>
  <c r="L8" i="2"/>
  <c r="C8" i="2"/>
  <c r="C26" i="2"/>
  <c r="C21" i="2"/>
  <c r="C16" i="2"/>
  <c r="C11" i="2"/>
  <c r="I6" i="2"/>
  <c r="C6" i="2"/>
  <c r="C27" i="2"/>
  <c r="C22" i="2"/>
  <c r="I17" i="2"/>
  <c r="C17" i="2"/>
  <c r="C12" i="2"/>
  <c r="I7" i="2"/>
  <c r="C7" i="2"/>
  <c r="D31" i="2"/>
  <c r="E31" i="2"/>
  <c r="G31" i="2"/>
  <c r="H31" i="2"/>
  <c r="J31" i="2"/>
  <c r="B31" i="2"/>
  <c r="C31" i="2"/>
  <c r="B30" i="2"/>
  <c r="C30" i="2"/>
  <c r="K7" i="2"/>
  <c r="L7" i="2"/>
  <c r="M7" i="2"/>
  <c r="J30" i="2"/>
  <c r="H30" i="2"/>
  <c r="G30" i="2"/>
  <c r="E30" i="2"/>
  <c r="D30" i="2"/>
  <c r="M27" i="2"/>
  <c r="K27" i="2"/>
  <c r="L27" i="2"/>
  <c r="M26" i="2"/>
  <c r="K26" i="2"/>
  <c r="L26" i="2"/>
  <c r="M22" i="2"/>
  <c r="K22" i="2"/>
  <c r="L22" i="2"/>
  <c r="M21" i="2"/>
  <c r="K21" i="2"/>
  <c r="L21" i="2"/>
  <c r="M17" i="2"/>
  <c r="K17" i="2"/>
  <c r="L17" i="2"/>
  <c r="M16" i="2"/>
  <c r="K16" i="2"/>
  <c r="L16" i="2"/>
  <c r="M12" i="2"/>
  <c r="K12" i="2"/>
  <c r="L12" i="2"/>
  <c r="M11" i="2"/>
  <c r="K11" i="2"/>
  <c r="L11" i="2"/>
  <c r="M6" i="2"/>
  <c r="K6" i="2"/>
  <c r="L6" i="2"/>
  <c r="K30" i="2"/>
  <c r="L30" i="2"/>
  <c r="M30" i="2"/>
  <c r="K31" i="2"/>
  <c r="L31" i="2"/>
  <c r="M31" i="2"/>
</calcChain>
</file>

<file path=xl/sharedStrings.xml><?xml version="1.0" encoding="utf-8"?>
<sst xmlns="http://schemas.openxmlformats.org/spreadsheetml/2006/main" count="47" uniqueCount="22">
  <si>
    <t>Antwerpen</t>
  </si>
  <si>
    <t>West-Vlaanderen</t>
  </si>
  <si>
    <t>Oost-Vlaanderen</t>
  </si>
  <si>
    <t>Vlaams-Brabant</t>
  </si>
  <si>
    <t>Limburg</t>
  </si>
  <si>
    <t>Permanente speelzones</t>
  </si>
  <si>
    <t>Zomerspeelzones</t>
  </si>
  <si>
    <t>Vrij toegankelijke zones</t>
  </si>
  <si>
    <t>aantal</t>
  </si>
  <si>
    <t>TOTAAL 2015</t>
  </si>
  <si>
    <t>opp (ha)</t>
  </si>
  <si>
    <t>TOTAAL 2016</t>
  </si>
  <si>
    <t xml:space="preserve">TOTAAL </t>
  </si>
  <si>
    <t xml:space="preserve"> dec 2015</t>
  </si>
  <si>
    <t>dec 2016</t>
  </si>
  <si>
    <t>TOTAAL 2017</t>
  </si>
  <si>
    <t>% privé</t>
  </si>
  <si>
    <t>dec 2017</t>
  </si>
  <si>
    <t>jun 2018</t>
  </si>
  <si>
    <t>TOTAAL 2018</t>
  </si>
  <si>
    <t>Ref: juni 2018 JC</t>
  </si>
  <si>
    <t>SV 517 (JS) (2017-2018): bijlage : Evolutie speelzones eind mei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</si>
</sst>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" fontId="0" fillId="0" borderId="1" xfId="0" applyNumberFormat="1" applyFont="1" applyBorder="1" applyAlignment="1"/>
    <xf numFmtId="0" fontId="0" fillId="0" borderId="0" xfId="0" applyFill="1"/>
    <xf numFmtId="0" fontId="0" fillId="0" borderId="1" xfId="0" applyBorder="1" applyAlignment="1">
      <alignment horizontal="right"/>
    </xf>
    <xf numFmtId="1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/>
    <xf numFmtId="1" fontId="0" fillId="0" borderId="1" xfId="0" quotePrefix="1" applyNumberFormat="1" applyFont="1" applyBorder="1" applyAlignment="1">
      <alignment horizontal="right"/>
    </xf>
    <xf numFmtId="1" fontId="0" fillId="0" borderId="1" xfId="0" applyNumberFormat="1" applyFont="1" applyBorder="1"/>
    <xf numFmtId="1" fontId="0" fillId="0" borderId="1" xfId="0" quotePrefix="1" applyNumberFormat="1" applyFont="1" applyFill="1" applyBorder="1" applyAlignment="1">
      <alignment horizontal="right"/>
    </xf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/>
    <xf numFmtId="1" fontId="0" fillId="2" borderId="2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1" fontId="0" fillId="0" borderId="2" xfId="0" quotePrefix="1" applyNumberFormat="1" applyFont="1" applyFill="1" applyBorder="1" applyAlignment="1">
      <alignment horizontal="right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" fontId="0" fillId="2" borderId="2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C2" sqref="C2"/>
    </sheetView>
  </sheetViews>
  <sheetFormatPr defaultRowHeight="15" x14ac:dyDescent="0.25"/>
  <cols>
    <col min="1" max="1" width="15.85546875" bestFit="1" customWidth="1"/>
    <col min="2" max="2" width="10.85546875" customWidth="1"/>
    <col min="3" max="3" width="9.28515625" customWidth="1"/>
    <col min="4" max="4" width="8.7109375" customWidth="1"/>
    <col min="5" max="5" width="9.5703125" customWidth="1"/>
    <col min="6" max="6" width="8.85546875" customWidth="1"/>
    <col min="7" max="7" width="8.28515625" customWidth="1"/>
    <col min="8" max="8" width="9.140625" customWidth="1"/>
    <col min="9" max="9" width="8.5703125" customWidth="1"/>
    <col min="10" max="10" width="8.7109375" customWidth="1"/>
    <col min="11" max="11" width="9" customWidth="1"/>
    <col min="12" max="12" width="8.7109375" customWidth="1"/>
    <col min="13" max="13" width="9.42578125" customWidth="1"/>
  </cols>
  <sheetData>
    <row r="1" spans="1:13" x14ac:dyDescent="0.25">
      <c r="A1" t="s">
        <v>21</v>
      </c>
    </row>
    <row r="3" spans="1:13" x14ac:dyDescent="0.25">
      <c r="A3" s="1"/>
      <c r="B3" s="18" t="s">
        <v>5</v>
      </c>
      <c r="C3" s="19"/>
      <c r="D3" s="20"/>
      <c r="E3" s="18" t="s">
        <v>6</v>
      </c>
      <c r="F3" s="19"/>
      <c r="G3" s="20"/>
      <c r="H3" s="18" t="s">
        <v>7</v>
      </c>
      <c r="I3" s="19"/>
      <c r="J3" s="20"/>
      <c r="K3" s="18" t="s">
        <v>12</v>
      </c>
      <c r="L3" s="19"/>
      <c r="M3" s="20"/>
    </row>
    <row r="4" spans="1:13" x14ac:dyDescent="0.25">
      <c r="A4" s="17" t="s">
        <v>20</v>
      </c>
      <c r="B4" s="4" t="s">
        <v>10</v>
      </c>
      <c r="C4" s="4" t="s">
        <v>16</v>
      </c>
      <c r="D4" s="4" t="s">
        <v>8</v>
      </c>
      <c r="E4" s="4" t="s">
        <v>10</v>
      </c>
      <c r="F4" s="4" t="s">
        <v>16</v>
      </c>
      <c r="G4" s="4" t="s">
        <v>8</v>
      </c>
      <c r="H4" s="4" t="s">
        <v>10</v>
      </c>
      <c r="I4" s="4" t="s">
        <v>16</v>
      </c>
      <c r="J4" s="4" t="s">
        <v>8</v>
      </c>
      <c r="K4" s="4" t="s">
        <v>10</v>
      </c>
      <c r="L4" s="4" t="s">
        <v>16</v>
      </c>
      <c r="M4" s="4" t="s">
        <v>8</v>
      </c>
    </row>
    <row r="5" spans="1:13" x14ac:dyDescent="0.25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x14ac:dyDescent="0.25">
      <c r="A6" s="8" t="s">
        <v>13</v>
      </c>
      <c r="B6" s="9">
        <v>322.08</v>
      </c>
      <c r="C6" s="9">
        <f>12/B6*100</f>
        <v>3.7257824143070044</v>
      </c>
      <c r="D6" s="2">
        <v>90</v>
      </c>
      <c r="E6" s="9">
        <v>129.47</v>
      </c>
      <c r="F6" s="9">
        <v>0</v>
      </c>
      <c r="G6" s="9">
        <v>35</v>
      </c>
      <c r="H6" s="9">
        <v>31.200000000000003</v>
      </c>
      <c r="I6" s="9">
        <f>0.14/H6*100</f>
        <v>0.44871794871794868</v>
      </c>
      <c r="J6" s="9">
        <v>13</v>
      </c>
      <c r="K6" s="9">
        <f>B6+E6+H6</f>
        <v>482.74999999999994</v>
      </c>
      <c r="L6" s="9">
        <f>12/K6*100</f>
        <v>2.4857586742620406</v>
      </c>
      <c r="M6" s="9">
        <f>D6+G6+J6</f>
        <v>138</v>
      </c>
    </row>
    <row r="7" spans="1:13" s="3" customFormat="1" x14ac:dyDescent="0.25">
      <c r="A7" s="10" t="s">
        <v>14</v>
      </c>
      <c r="B7" s="11">
        <v>327</v>
      </c>
      <c r="C7" s="11">
        <f>13/B7*100</f>
        <v>3.9755351681957185</v>
      </c>
      <c r="D7" s="12">
        <v>99</v>
      </c>
      <c r="E7" s="11">
        <v>138</v>
      </c>
      <c r="F7" s="11">
        <v>0</v>
      </c>
      <c r="G7" s="11">
        <v>31</v>
      </c>
      <c r="H7" s="11">
        <v>54</v>
      </c>
      <c r="I7" s="11">
        <f>0.14/H7*100</f>
        <v>0.2592592592592593</v>
      </c>
      <c r="J7" s="11">
        <v>31</v>
      </c>
      <c r="K7" s="11">
        <f>B7+E7+H7</f>
        <v>519</v>
      </c>
      <c r="L7" s="11">
        <f>13/K7*100</f>
        <v>2.5048169556840074</v>
      </c>
      <c r="M7" s="11">
        <f>D7+G7+J7</f>
        <v>161</v>
      </c>
    </row>
    <row r="8" spans="1:13" s="3" customFormat="1" x14ac:dyDescent="0.25">
      <c r="A8" s="16" t="s">
        <v>17</v>
      </c>
      <c r="B8" s="11">
        <v>353</v>
      </c>
      <c r="C8" s="11">
        <f>19/B8*100</f>
        <v>5.382436260623229</v>
      </c>
      <c r="D8" s="12">
        <v>112</v>
      </c>
      <c r="E8" s="11">
        <v>128</v>
      </c>
      <c r="F8" s="11">
        <v>0</v>
      </c>
      <c r="G8" s="11">
        <v>28</v>
      </c>
      <c r="H8" s="11">
        <v>57</v>
      </c>
      <c r="I8" s="11">
        <v>0</v>
      </c>
      <c r="J8" s="11">
        <v>33</v>
      </c>
      <c r="K8" s="9">
        <f>B8+E8+H8</f>
        <v>538</v>
      </c>
      <c r="L8" s="9">
        <f>19/K8*100</f>
        <v>3.5315985130111525</v>
      </c>
      <c r="M8" s="9">
        <f>D8+G8+J8</f>
        <v>173</v>
      </c>
    </row>
    <row r="9" spans="1:13" s="3" customFormat="1" x14ac:dyDescent="0.25">
      <c r="A9" s="16" t="s">
        <v>18</v>
      </c>
      <c r="B9" s="11">
        <v>359</v>
      </c>
      <c r="C9" s="11">
        <f>19/B9*100</f>
        <v>5.2924791086350975</v>
      </c>
      <c r="D9" s="12">
        <v>116</v>
      </c>
      <c r="E9" s="11">
        <v>125</v>
      </c>
      <c r="F9" s="11">
        <v>0</v>
      </c>
      <c r="G9" s="11">
        <v>27</v>
      </c>
      <c r="H9" s="11">
        <v>58</v>
      </c>
      <c r="I9" s="11">
        <v>0</v>
      </c>
      <c r="J9" s="11">
        <v>34</v>
      </c>
      <c r="K9" s="9">
        <f>B9+E9+H9</f>
        <v>542</v>
      </c>
      <c r="L9" s="9">
        <f>19/K9*100</f>
        <v>3.5055350553505531</v>
      </c>
      <c r="M9" s="9">
        <f>D9+G9+J9</f>
        <v>177</v>
      </c>
    </row>
    <row r="10" spans="1:13" x14ac:dyDescent="0.25">
      <c r="A10" s="24" t="s">
        <v>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</row>
    <row r="11" spans="1:13" x14ac:dyDescent="0.25">
      <c r="A11" s="8" t="s">
        <v>13</v>
      </c>
      <c r="B11" s="9">
        <v>135.30000000000001</v>
      </c>
      <c r="C11" s="9">
        <f>31/B11*100</f>
        <v>22.912047302291203</v>
      </c>
      <c r="D11" s="2">
        <v>44</v>
      </c>
      <c r="E11" s="9">
        <v>122.85</v>
      </c>
      <c r="F11" s="9">
        <v>0</v>
      </c>
      <c r="G11" s="9">
        <v>16</v>
      </c>
      <c r="H11" s="9">
        <v>6.72</v>
      </c>
      <c r="I11" s="9">
        <v>0</v>
      </c>
      <c r="J11" s="9">
        <v>3</v>
      </c>
      <c r="K11" s="9">
        <f>B11+E11+H11</f>
        <v>264.87</v>
      </c>
      <c r="L11" s="9">
        <f>31/K11*100</f>
        <v>11.703854721183978</v>
      </c>
      <c r="M11" s="9">
        <f>D11+G11+J11</f>
        <v>63</v>
      </c>
    </row>
    <row r="12" spans="1:13" s="3" customFormat="1" x14ac:dyDescent="0.25">
      <c r="A12" s="10" t="s">
        <v>14</v>
      </c>
      <c r="B12" s="11">
        <v>258</v>
      </c>
      <c r="C12" s="11">
        <f>31/B12*100</f>
        <v>12.015503875968992</v>
      </c>
      <c r="D12" s="12">
        <v>82</v>
      </c>
      <c r="E12" s="11">
        <v>121</v>
      </c>
      <c r="F12" s="11">
        <v>0</v>
      </c>
      <c r="G12" s="11">
        <v>15</v>
      </c>
      <c r="H12" s="11">
        <v>129</v>
      </c>
      <c r="I12" s="11">
        <v>0</v>
      </c>
      <c r="J12" s="11">
        <v>36</v>
      </c>
      <c r="K12" s="11">
        <f>B12+E12+H12</f>
        <v>508</v>
      </c>
      <c r="L12" s="11">
        <f>31/K12*100</f>
        <v>6.1023622047244093</v>
      </c>
      <c r="M12" s="11">
        <f>D12+G12+J12</f>
        <v>133</v>
      </c>
    </row>
    <row r="13" spans="1:13" s="3" customFormat="1" x14ac:dyDescent="0.25">
      <c r="A13" s="16" t="s">
        <v>17</v>
      </c>
      <c r="B13" s="11">
        <v>273</v>
      </c>
      <c r="C13" s="11">
        <f>29/B13*100</f>
        <v>10.622710622710622</v>
      </c>
      <c r="D13" s="12">
        <v>91</v>
      </c>
      <c r="E13" s="11">
        <v>124</v>
      </c>
      <c r="F13" s="11">
        <v>0</v>
      </c>
      <c r="G13" s="11">
        <v>16</v>
      </c>
      <c r="H13" s="11">
        <v>158</v>
      </c>
      <c r="I13" s="11">
        <f>2/H13*100</f>
        <v>1.2658227848101267</v>
      </c>
      <c r="J13" s="11">
        <v>41</v>
      </c>
      <c r="K13" s="9">
        <f>B13+E13+H13</f>
        <v>555</v>
      </c>
      <c r="L13" s="9">
        <f>31/K13*100</f>
        <v>5.5855855855855854</v>
      </c>
      <c r="M13" s="9">
        <f>D13+G13+J13</f>
        <v>148</v>
      </c>
    </row>
    <row r="14" spans="1:13" s="3" customFormat="1" x14ac:dyDescent="0.25">
      <c r="A14" s="16" t="s">
        <v>18</v>
      </c>
      <c r="B14" s="11">
        <v>275</v>
      </c>
      <c r="C14" s="11">
        <f>24/B14*100</f>
        <v>8.7272727272727284</v>
      </c>
      <c r="D14" s="12">
        <v>94</v>
      </c>
      <c r="E14" s="11">
        <v>124</v>
      </c>
      <c r="F14" s="11">
        <v>0</v>
      </c>
      <c r="G14" s="11">
        <v>16</v>
      </c>
      <c r="H14" s="11">
        <v>159</v>
      </c>
      <c r="I14" s="11">
        <f>2/H14*100</f>
        <v>1.257861635220126</v>
      </c>
      <c r="J14" s="11">
        <v>43</v>
      </c>
      <c r="K14" s="11">
        <f>B14+E14+H14</f>
        <v>558</v>
      </c>
      <c r="L14" s="9">
        <f>28/K14*100</f>
        <v>5.0179211469534053</v>
      </c>
      <c r="M14" s="11">
        <f>D14+G14+J14</f>
        <v>153</v>
      </c>
    </row>
    <row r="15" spans="1:13" s="3" customFormat="1" x14ac:dyDescent="0.25">
      <c r="A15" s="13" t="s">
        <v>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s="3" customFormat="1" x14ac:dyDescent="0.25">
      <c r="A16" s="10" t="s">
        <v>13</v>
      </c>
      <c r="B16" s="11">
        <v>642.5</v>
      </c>
      <c r="C16" s="11">
        <f>112/B16*100</f>
        <v>17.431906614785991</v>
      </c>
      <c r="D16" s="12">
        <v>170</v>
      </c>
      <c r="E16" s="11">
        <v>131.75</v>
      </c>
      <c r="F16" s="11">
        <v>0</v>
      </c>
      <c r="G16" s="11">
        <v>33</v>
      </c>
      <c r="H16" s="11">
        <v>246.41</v>
      </c>
      <c r="I16" s="11">
        <v>0</v>
      </c>
      <c r="J16" s="11">
        <v>18</v>
      </c>
      <c r="K16" s="11">
        <f>B16+E16+H16</f>
        <v>1020.66</v>
      </c>
      <c r="L16" s="11">
        <f>113/K16*100</f>
        <v>11.071267611153568</v>
      </c>
      <c r="M16" s="11">
        <f>D16+G16+J16</f>
        <v>221</v>
      </c>
    </row>
    <row r="17" spans="1:13" s="3" customFormat="1" x14ac:dyDescent="0.25">
      <c r="A17" s="10" t="s">
        <v>14</v>
      </c>
      <c r="B17" s="11">
        <v>774</v>
      </c>
      <c r="C17" s="11">
        <f>131/B17*100</f>
        <v>16.925064599483207</v>
      </c>
      <c r="D17" s="12">
        <v>211</v>
      </c>
      <c r="E17" s="11">
        <v>127</v>
      </c>
      <c r="F17" s="11">
        <v>0</v>
      </c>
      <c r="G17" s="11">
        <v>21</v>
      </c>
      <c r="H17" s="11">
        <v>281</v>
      </c>
      <c r="I17" s="11">
        <f>1/H17*100</f>
        <v>0.35587188612099641</v>
      </c>
      <c r="J17" s="11">
        <v>40</v>
      </c>
      <c r="K17" s="11">
        <f>B17+E17+H17</f>
        <v>1182</v>
      </c>
      <c r="L17" s="11">
        <f>132/K17*100</f>
        <v>11.167512690355331</v>
      </c>
      <c r="M17" s="11">
        <f>D17+G17+J17</f>
        <v>272</v>
      </c>
    </row>
    <row r="18" spans="1:13" s="3" customFormat="1" x14ac:dyDescent="0.25">
      <c r="A18" s="16" t="s">
        <v>17</v>
      </c>
      <c r="B18" s="11">
        <v>778</v>
      </c>
      <c r="C18" s="11">
        <f>163/B18*100</f>
        <v>20.951156812339331</v>
      </c>
      <c r="D18" s="12">
        <v>226</v>
      </c>
      <c r="E18" s="11">
        <v>115</v>
      </c>
      <c r="F18" s="11">
        <v>0</v>
      </c>
      <c r="G18" s="11">
        <v>19</v>
      </c>
      <c r="H18" s="11">
        <v>289</v>
      </c>
      <c r="I18" s="11">
        <f>3/H18*100</f>
        <v>1.0380622837370241</v>
      </c>
      <c r="J18" s="11">
        <v>51</v>
      </c>
      <c r="K18" s="11">
        <f>B18+E18+H18</f>
        <v>1182</v>
      </c>
      <c r="L18" s="11">
        <f>166/K18*100</f>
        <v>14.043993231810489</v>
      </c>
      <c r="M18" s="11">
        <f>D18+G18+J18</f>
        <v>296</v>
      </c>
    </row>
    <row r="19" spans="1:13" s="3" customFormat="1" x14ac:dyDescent="0.25">
      <c r="A19" s="16" t="s">
        <v>18</v>
      </c>
      <c r="B19" s="11">
        <v>790</v>
      </c>
      <c r="C19" s="11">
        <f>140/B19*100</f>
        <v>17.721518987341771</v>
      </c>
      <c r="D19" s="12">
        <v>231</v>
      </c>
      <c r="E19" s="11">
        <v>119</v>
      </c>
      <c r="F19" s="11">
        <v>0</v>
      </c>
      <c r="G19" s="11">
        <v>19</v>
      </c>
      <c r="H19" s="11">
        <v>300</v>
      </c>
      <c r="I19" s="11">
        <f>4/H19*100</f>
        <v>1.3333333333333335</v>
      </c>
      <c r="J19" s="11">
        <v>54</v>
      </c>
      <c r="K19" s="11">
        <f>B19+E19+H19</f>
        <v>1209</v>
      </c>
      <c r="L19" s="11">
        <f>178/K19*100</f>
        <v>14.722911497105045</v>
      </c>
      <c r="M19" s="11">
        <f>D19+G19+J19</f>
        <v>304</v>
      </c>
    </row>
    <row r="20" spans="1:13" s="3" customFormat="1" x14ac:dyDescent="0.25">
      <c r="A20" s="13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3" s="3" customFormat="1" x14ac:dyDescent="0.25">
      <c r="A21" s="10" t="s">
        <v>13</v>
      </c>
      <c r="B21" s="11">
        <v>209.79999999999998</v>
      </c>
      <c r="C21" s="11">
        <f>41/B21*100</f>
        <v>19.542421353670164</v>
      </c>
      <c r="D21" s="12">
        <v>51</v>
      </c>
      <c r="E21" s="11">
        <v>563.21</v>
      </c>
      <c r="F21" s="11">
        <v>0</v>
      </c>
      <c r="G21" s="11">
        <v>46</v>
      </c>
      <c r="H21" s="11">
        <v>25.89</v>
      </c>
      <c r="I21" s="11">
        <v>0</v>
      </c>
      <c r="J21" s="11">
        <v>6</v>
      </c>
      <c r="K21" s="11">
        <f>B21+E21+H21</f>
        <v>798.9</v>
      </c>
      <c r="L21" s="11">
        <f>41/K21*100</f>
        <v>5.1320565777944669</v>
      </c>
      <c r="M21" s="11">
        <f>D21+G21+J21</f>
        <v>103</v>
      </c>
    </row>
    <row r="22" spans="1:13" s="3" customFormat="1" x14ac:dyDescent="0.25">
      <c r="A22" s="10" t="s">
        <v>14</v>
      </c>
      <c r="B22" s="11">
        <v>243</v>
      </c>
      <c r="C22" s="11">
        <f>45/B22*100</f>
        <v>18.518518518518519</v>
      </c>
      <c r="D22" s="12">
        <v>62</v>
      </c>
      <c r="E22" s="11">
        <v>563</v>
      </c>
      <c r="F22" s="11">
        <v>0</v>
      </c>
      <c r="G22" s="11">
        <v>49</v>
      </c>
      <c r="H22" s="11">
        <v>29</v>
      </c>
      <c r="I22" s="11">
        <v>0</v>
      </c>
      <c r="J22" s="11">
        <v>10</v>
      </c>
      <c r="K22" s="11">
        <f>B22+E22+H22</f>
        <v>835</v>
      </c>
      <c r="L22" s="11">
        <f>45/K22*100</f>
        <v>5.3892215568862278</v>
      </c>
      <c r="M22" s="11">
        <f>D22+G22+J22</f>
        <v>121</v>
      </c>
    </row>
    <row r="23" spans="1:13" s="3" customFormat="1" x14ac:dyDescent="0.25">
      <c r="A23" s="16" t="s">
        <v>17</v>
      </c>
      <c r="B23" s="11">
        <v>266</v>
      </c>
      <c r="C23" s="11">
        <f>50/B23*100</f>
        <v>18.796992481203006</v>
      </c>
      <c r="D23" s="12">
        <v>81</v>
      </c>
      <c r="E23" s="11">
        <v>547</v>
      </c>
      <c r="F23" s="11">
        <v>0</v>
      </c>
      <c r="G23" s="11">
        <v>48</v>
      </c>
      <c r="H23" s="11">
        <v>33</v>
      </c>
      <c r="I23" s="11">
        <v>0</v>
      </c>
      <c r="J23" s="11">
        <v>14</v>
      </c>
      <c r="K23" s="11">
        <f>B23+E23+H23</f>
        <v>846</v>
      </c>
      <c r="L23" s="11">
        <f>50/K23*100</f>
        <v>5.9101654846335698</v>
      </c>
      <c r="M23" s="11">
        <f>D23+G23+J23</f>
        <v>143</v>
      </c>
    </row>
    <row r="24" spans="1:13" s="3" customFormat="1" x14ac:dyDescent="0.25">
      <c r="A24" s="16" t="s">
        <v>18</v>
      </c>
      <c r="B24" s="11">
        <v>289</v>
      </c>
      <c r="C24" s="11">
        <f>60/B24*100</f>
        <v>20.761245674740483</v>
      </c>
      <c r="D24" s="12">
        <v>93</v>
      </c>
      <c r="E24" s="11">
        <v>508</v>
      </c>
      <c r="F24" s="11">
        <v>0</v>
      </c>
      <c r="G24" s="11">
        <v>44</v>
      </c>
      <c r="H24" s="11">
        <v>38</v>
      </c>
      <c r="I24" s="11">
        <v>0</v>
      </c>
      <c r="J24" s="11">
        <v>15</v>
      </c>
      <c r="K24" s="11">
        <f>B24+E24+H24</f>
        <v>835</v>
      </c>
      <c r="L24" s="11">
        <f>60/K24*100</f>
        <v>7.1856287425149699</v>
      </c>
      <c r="M24" s="11">
        <f>D24+G24+J24</f>
        <v>152</v>
      </c>
    </row>
    <row r="25" spans="1:13" s="3" customFormat="1" x14ac:dyDescent="0.25">
      <c r="A25" s="13" t="s">
        <v>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s="3" customFormat="1" x14ac:dyDescent="0.25">
      <c r="A26" s="10" t="s">
        <v>13</v>
      </c>
      <c r="B26" s="11">
        <v>1009.31</v>
      </c>
      <c r="C26" s="11">
        <f>134/B26*100</f>
        <v>13.276396746292022</v>
      </c>
      <c r="D26" s="12">
        <v>177</v>
      </c>
      <c r="E26" s="11">
        <v>72.06</v>
      </c>
      <c r="F26" s="11">
        <v>0</v>
      </c>
      <c r="G26" s="11">
        <v>12</v>
      </c>
      <c r="H26" s="11">
        <v>4.42</v>
      </c>
      <c r="I26" s="11">
        <v>0</v>
      </c>
      <c r="J26" s="11">
        <v>8</v>
      </c>
      <c r="K26" s="11">
        <f>B26+E26+H26</f>
        <v>1085.79</v>
      </c>
      <c r="L26" s="11">
        <f>134/K26*100</f>
        <v>12.341244623730189</v>
      </c>
      <c r="M26" s="11">
        <f>D26+G26+J26</f>
        <v>197</v>
      </c>
    </row>
    <row r="27" spans="1:13" s="3" customFormat="1" x14ac:dyDescent="0.25">
      <c r="A27" s="10" t="s">
        <v>14</v>
      </c>
      <c r="B27" s="11">
        <v>1040</v>
      </c>
      <c r="C27" s="11">
        <f>131/B27*100</f>
        <v>12.596153846153847</v>
      </c>
      <c r="D27" s="12">
        <v>201</v>
      </c>
      <c r="E27" s="11">
        <v>72</v>
      </c>
      <c r="F27" s="11">
        <v>0</v>
      </c>
      <c r="G27" s="11">
        <v>12</v>
      </c>
      <c r="H27" s="11">
        <v>35</v>
      </c>
      <c r="I27" s="11">
        <v>0</v>
      </c>
      <c r="J27" s="11">
        <v>13</v>
      </c>
      <c r="K27" s="11">
        <f>B27+E27+H27</f>
        <v>1147</v>
      </c>
      <c r="L27" s="11">
        <f>131/K27*100</f>
        <v>11.421098517872712</v>
      </c>
      <c r="M27" s="11">
        <f>D27+G27+J27</f>
        <v>226</v>
      </c>
    </row>
    <row r="28" spans="1:13" s="3" customFormat="1" x14ac:dyDescent="0.25">
      <c r="A28" s="16" t="s">
        <v>17</v>
      </c>
      <c r="B28" s="11">
        <v>1050</v>
      </c>
      <c r="C28" s="11">
        <f>133/B28*100</f>
        <v>12.666666666666668</v>
      </c>
      <c r="D28" s="12">
        <v>208</v>
      </c>
      <c r="E28" s="11">
        <v>72</v>
      </c>
      <c r="F28" s="11">
        <v>0</v>
      </c>
      <c r="G28" s="11">
        <v>12</v>
      </c>
      <c r="H28" s="11">
        <v>39</v>
      </c>
      <c r="I28" s="11">
        <v>0</v>
      </c>
      <c r="J28" s="11">
        <v>17</v>
      </c>
      <c r="K28" s="11">
        <f>B28+E28+H28</f>
        <v>1161</v>
      </c>
      <c r="L28" s="11">
        <f>133/K28*100</f>
        <v>11.455641688199828</v>
      </c>
      <c r="M28" s="11">
        <f>D28+G28+J28</f>
        <v>237</v>
      </c>
    </row>
    <row r="29" spans="1:13" s="3" customFormat="1" x14ac:dyDescent="0.25">
      <c r="A29" s="16" t="s">
        <v>18</v>
      </c>
      <c r="B29" s="11">
        <v>1039</v>
      </c>
      <c r="C29" s="11">
        <f>127/B29*100</f>
        <v>12.223291626564004</v>
      </c>
      <c r="D29" s="12">
        <v>205</v>
      </c>
      <c r="E29" s="11">
        <v>78</v>
      </c>
      <c r="F29" s="11">
        <f>6/E29*100</f>
        <v>7.6923076923076925</v>
      </c>
      <c r="G29" s="11">
        <v>13</v>
      </c>
      <c r="H29" s="11">
        <v>74</v>
      </c>
      <c r="I29" s="11">
        <v>0</v>
      </c>
      <c r="J29" s="11">
        <v>22</v>
      </c>
      <c r="K29" s="11">
        <f>B29+E29+H29</f>
        <v>1191</v>
      </c>
      <c r="L29" s="11">
        <f>133/K29*100</f>
        <v>11.167086481947942</v>
      </c>
      <c r="M29" s="11">
        <f>D29+G29+J29</f>
        <v>240</v>
      </c>
    </row>
    <row r="30" spans="1:13" x14ac:dyDescent="0.25">
      <c r="A30" s="5" t="s">
        <v>9</v>
      </c>
      <c r="B30" s="6">
        <f>SUM(B6,B11,B16,B21,B26)</f>
        <v>2318.9899999999998</v>
      </c>
      <c r="C30" s="6">
        <f>330/B30*100</f>
        <v>14.230333032915194</v>
      </c>
      <c r="D30" s="7">
        <f t="shared" ref="D30:E33" si="0">D6+D11+D16+D21+D26</f>
        <v>532</v>
      </c>
      <c r="E30" s="6">
        <f t="shared" si="0"/>
        <v>1019.3399999999999</v>
      </c>
      <c r="F30" s="6">
        <v>0</v>
      </c>
      <c r="G30" s="6">
        <f t="shared" ref="G30:H33" si="1">G6+G11+G16+G21+G26</f>
        <v>142</v>
      </c>
      <c r="H30" s="6">
        <f t="shared" si="1"/>
        <v>314.64</v>
      </c>
      <c r="I30" s="6">
        <v>0</v>
      </c>
      <c r="J30" s="6">
        <f t="shared" ref="J30:K33" si="2">J6+J11+J16+J21+J26</f>
        <v>48</v>
      </c>
      <c r="K30" s="7">
        <f t="shared" si="2"/>
        <v>3652.97</v>
      </c>
      <c r="L30" s="7">
        <f>331/K30*100</f>
        <v>9.0611201296479305</v>
      </c>
      <c r="M30" s="6">
        <f>M6+M11+M16+M21+M26</f>
        <v>722</v>
      </c>
    </row>
    <row r="31" spans="1:13" x14ac:dyDescent="0.25">
      <c r="A31" s="5" t="s">
        <v>11</v>
      </c>
      <c r="B31" s="6">
        <f>B7+B12+B17+B22+B27</f>
        <v>2642</v>
      </c>
      <c r="C31" s="6">
        <f>351/B31*100</f>
        <v>13.285389856169569</v>
      </c>
      <c r="D31" s="6">
        <f t="shared" si="0"/>
        <v>655</v>
      </c>
      <c r="E31" s="6">
        <f t="shared" si="0"/>
        <v>1021</v>
      </c>
      <c r="F31" s="6">
        <v>0</v>
      </c>
      <c r="G31" s="6">
        <f t="shared" si="1"/>
        <v>128</v>
      </c>
      <c r="H31" s="6">
        <f t="shared" si="1"/>
        <v>528</v>
      </c>
      <c r="I31" s="6">
        <v>0</v>
      </c>
      <c r="J31" s="6">
        <f t="shared" si="2"/>
        <v>130</v>
      </c>
      <c r="K31" s="6">
        <f t="shared" si="2"/>
        <v>4191</v>
      </c>
      <c r="L31" s="6">
        <f>352/K31*100</f>
        <v>8.3989501312335957</v>
      </c>
      <c r="M31" s="6">
        <f>M7+M12+M17+M22+M27</f>
        <v>913</v>
      </c>
    </row>
    <row r="32" spans="1:13" s="3" customFormat="1" x14ac:dyDescent="0.25">
      <c r="A32" s="5" t="s">
        <v>15</v>
      </c>
      <c r="B32" s="6">
        <f>B8+B13+B18+B23+B28</f>
        <v>2720</v>
      </c>
      <c r="C32" s="6">
        <f>394/B32*100</f>
        <v>14.48529411764706</v>
      </c>
      <c r="D32" s="6">
        <f t="shared" si="0"/>
        <v>718</v>
      </c>
      <c r="E32" s="6">
        <f t="shared" si="0"/>
        <v>986</v>
      </c>
      <c r="F32" s="6">
        <v>0</v>
      </c>
      <c r="G32" s="6">
        <f t="shared" si="1"/>
        <v>123</v>
      </c>
      <c r="H32" s="6">
        <f t="shared" si="1"/>
        <v>576</v>
      </c>
      <c r="I32" s="6">
        <f>5.6/H32*100</f>
        <v>0.97222222222222221</v>
      </c>
      <c r="J32" s="6">
        <f t="shared" si="2"/>
        <v>156</v>
      </c>
      <c r="K32" s="6">
        <f t="shared" si="2"/>
        <v>4282</v>
      </c>
      <c r="L32" s="6">
        <f>400/K32*100</f>
        <v>9.3414292386735163</v>
      </c>
      <c r="M32" s="6">
        <f>M8+M13+M18+M23+M28</f>
        <v>997</v>
      </c>
    </row>
    <row r="33" spans="1:13" s="3" customFormat="1" x14ac:dyDescent="0.25">
      <c r="A33" s="5" t="s">
        <v>19</v>
      </c>
      <c r="B33" s="6">
        <f>B9+B14+B19+B24+B29</f>
        <v>2752</v>
      </c>
      <c r="C33" s="6">
        <f>407/B33*100</f>
        <v>14.789244186046513</v>
      </c>
      <c r="D33" s="6">
        <f t="shared" si="0"/>
        <v>739</v>
      </c>
      <c r="E33" s="6">
        <f t="shared" si="0"/>
        <v>954</v>
      </c>
      <c r="F33" s="6">
        <f>6/E33*100</f>
        <v>0.62893081761006298</v>
      </c>
      <c r="G33" s="6">
        <f t="shared" si="1"/>
        <v>119</v>
      </c>
      <c r="H33" s="6">
        <f t="shared" si="1"/>
        <v>629</v>
      </c>
      <c r="I33" s="6">
        <f>6/H33*100</f>
        <v>0.95389507154213027</v>
      </c>
      <c r="J33" s="6">
        <f t="shared" si="2"/>
        <v>168</v>
      </c>
      <c r="K33" s="6">
        <f t="shared" si="2"/>
        <v>4335</v>
      </c>
      <c r="L33" s="6">
        <f>419/K33*100</f>
        <v>9.6655132641291814</v>
      </c>
      <c r="M33" s="6">
        <f>M9+M14+M19+M24+M29</f>
        <v>1026</v>
      </c>
    </row>
  </sheetData>
  <dataConsolidate/>
  <mergeCells count="6">
    <mergeCell ref="K3:M3"/>
    <mergeCell ref="A5:M5"/>
    <mergeCell ref="A10:M10"/>
    <mergeCell ref="B3:D3"/>
    <mergeCell ref="E3:G3"/>
    <mergeCell ref="H3:J3"/>
  </mergeCells>
  <pageMargins left="0.7" right="0.7" top="0.75" bottom="0.75" header="0.3" footer="0.3"/>
  <pageSetup paperSize="9" orientation="landscape" r:id="rId1"/>
  <ignoredErrors>
    <ignoredError sqref="K31:M31 L6:L7 L11:L12 L16:L19 L21:L22 L29:L30 C31:C33 L26:L27 L8:L9 L13:L14 L23:L24 L28 I32:I33 L32:L33 F3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3EB2BF37329469DF57DD895B564AA" ma:contentTypeVersion="0" ma:contentTypeDescription="Een nieuw document maken." ma:contentTypeScope="" ma:versionID="44e71aa2d0d4023bd764fe13e7617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3D3FD1-4D87-478F-938C-8197A7BA006F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2E6AEB3-607C-4749-84A3-13F5699A1D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8F84D8-A894-4646-B3C4-A47AD6AB9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Hardies, Nele</dc:creator>
  <cp:lastModifiedBy>DE SMEDT, Els (kabinet Schauvliege)</cp:lastModifiedBy>
  <cp:lastPrinted>2018-06-19T09:48:18Z</cp:lastPrinted>
  <dcterms:created xsi:type="dcterms:W3CDTF">2015-07-08T08:27:02Z</dcterms:created>
  <dcterms:modified xsi:type="dcterms:W3CDTF">2018-06-19T09:48:51Z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0x010100AEC3EB2BF37329469DF57DD895B564AA</vt:lpwstr>
  </property>
  <property fmtid="{D5CDD505-2E9C-101B-9397-08002B2CF9AE}" pid="3" name="IsMyDocuments">
    <vt:bool>true</vt:bool>
  </property>
</Properties>
</file>