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8432" windowHeight="709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G17" i="1" s="1"/>
  <c r="H17" i="1" s="1"/>
  <c r="F16" i="1"/>
  <c r="H16" i="1" s="1"/>
  <c r="F15" i="1"/>
  <c r="H15" i="1" s="1"/>
  <c r="G20" i="1" l="1"/>
  <c r="H20" i="1" s="1"/>
  <c r="G19" i="1"/>
  <c r="H19" i="1" s="1"/>
  <c r="G18" i="1"/>
  <c r="H18" i="1" s="1"/>
  <c r="H10" i="1"/>
  <c r="F9" i="1"/>
  <c r="H8" i="1"/>
  <c r="F7" i="1"/>
  <c r="G7" i="1" s="1"/>
  <c r="H7" i="1" s="1"/>
  <c r="F6" i="1"/>
  <c r="G6" i="1" s="1"/>
  <c r="H6" i="1" s="1"/>
  <c r="F5" i="1"/>
  <c r="G9" i="1" l="1"/>
  <c r="H9" i="1" s="1"/>
  <c r="G5" i="1"/>
  <c r="H5" i="1" s="1"/>
  <c r="F56" i="1"/>
  <c r="H56" i="1" s="1"/>
  <c r="H11" i="1" l="1"/>
  <c r="F64" i="1"/>
  <c r="F63" i="1"/>
  <c r="G63" i="1" s="1"/>
  <c r="H63" i="1" s="1"/>
  <c r="F62" i="1"/>
  <c r="G62" i="1" s="1"/>
  <c r="H62" i="1" s="1"/>
  <c r="F61" i="1"/>
  <c r="F60" i="1"/>
  <c r="G60" i="1" s="1"/>
  <c r="H60" i="1" s="1"/>
  <c r="F59" i="1"/>
  <c r="G59" i="1" s="1"/>
  <c r="H59" i="1" s="1"/>
  <c r="F58" i="1"/>
  <c r="G58" i="1" s="1"/>
  <c r="F57" i="1"/>
  <c r="H55" i="1"/>
  <c r="H54" i="1"/>
  <c r="F53" i="1"/>
  <c r="G53" i="1" s="1"/>
  <c r="H53" i="1" s="1"/>
  <c r="F52" i="1"/>
  <c r="H52" i="1" s="1"/>
  <c r="F51" i="1"/>
  <c r="F50" i="1"/>
  <c r="G50" i="1" s="1"/>
  <c r="H50" i="1" s="1"/>
  <c r="F49" i="1"/>
  <c r="G49" i="1" s="1"/>
  <c r="H49" i="1" s="1"/>
  <c r="F48" i="1"/>
  <c r="H48" i="1" s="1"/>
  <c r="F47" i="1"/>
  <c r="G47" i="1" s="1"/>
  <c r="H47" i="1" s="1"/>
  <c r="F46" i="1"/>
  <c r="G46" i="1" s="1"/>
  <c r="H46" i="1" s="1"/>
  <c r="F45" i="1"/>
  <c r="G45" i="1" s="1"/>
  <c r="F44" i="1"/>
  <c r="F43" i="1"/>
  <c r="G43" i="1" s="1"/>
  <c r="H43" i="1" s="1"/>
  <c r="F42" i="1"/>
  <c r="H42" i="1" s="1"/>
  <c r="F41" i="1"/>
  <c r="F40" i="1"/>
  <c r="G40" i="1" s="1"/>
  <c r="H40" i="1" s="1"/>
  <c r="F39" i="1"/>
  <c r="G39" i="1" s="1"/>
  <c r="H39" i="1" s="1"/>
  <c r="F38" i="1"/>
  <c r="G38" i="1" s="1"/>
  <c r="F37" i="1"/>
  <c r="F36" i="1"/>
  <c r="G36" i="1" s="1"/>
  <c r="H36" i="1" s="1"/>
  <c r="F35" i="1"/>
  <c r="G35" i="1" s="1"/>
  <c r="H35" i="1" s="1"/>
  <c r="F34" i="1"/>
  <c r="F33" i="1"/>
  <c r="G33" i="1" s="1"/>
  <c r="H33" i="1" s="1"/>
  <c r="F32" i="1"/>
  <c r="G32" i="1" s="1"/>
  <c r="F31" i="1"/>
  <c r="F30" i="1"/>
  <c r="G30" i="1" s="1"/>
  <c r="H30" i="1" s="1"/>
  <c r="F29" i="1"/>
  <c r="G29" i="1" s="1"/>
  <c r="H28" i="1"/>
  <c r="F27" i="1"/>
  <c r="F26" i="1"/>
  <c r="G26" i="1" l="1"/>
  <c r="H26" i="1" s="1"/>
  <c r="G34" i="1"/>
  <c r="H34" i="1" s="1"/>
  <c r="G27" i="1"/>
  <c r="H27" i="1" s="1"/>
  <c r="H29" i="1"/>
  <c r="G31" i="1"/>
  <c r="H31" i="1" s="1"/>
  <c r="H32" i="1"/>
  <c r="G37" i="1"/>
  <c r="H37" i="1" s="1"/>
  <c r="H38" i="1"/>
  <c r="G41" i="1"/>
  <c r="H41" i="1" s="1"/>
  <c r="G44" i="1"/>
  <c r="H44" i="1" s="1"/>
  <c r="H45" i="1"/>
  <c r="G51" i="1"/>
  <c r="H51" i="1" s="1"/>
  <c r="G57" i="1"/>
  <c r="H57" i="1" s="1"/>
  <c r="H58" i="1"/>
  <c r="G61" i="1"/>
  <c r="H61" i="1" s="1"/>
  <c r="G64" i="1"/>
  <c r="H64" i="1" s="1"/>
  <c r="H21" i="1" l="1"/>
  <c r="H65" i="1"/>
</calcChain>
</file>

<file path=xl/sharedStrings.xml><?xml version="1.0" encoding="utf-8"?>
<sst xmlns="http://schemas.openxmlformats.org/spreadsheetml/2006/main" count="159" uniqueCount="107">
  <si>
    <t>Gent</t>
  </si>
  <si>
    <t>Restauratie interieur</t>
  </si>
  <si>
    <t>Lochristi</t>
  </si>
  <si>
    <t>Oude Abdij van Drongen</t>
  </si>
  <si>
    <t>Aalter</t>
  </si>
  <si>
    <t>Kasteel van Bellem</t>
  </si>
  <si>
    <t>Fase 1, lot 3: gevels kasteel</t>
  </si>
  <si>
    <t>Fase 1, lot 4: leeuwen en vazen</t>
  </si>
  <si>
    <t>Oliewindmolen De Teerlingmolen</t>
  </si>
  <si>
    <t>Bouwkundige werken</t>
  </si>
  <si>
    <t>Evergem</t>
  </si>
  <si>
    <t>Sint-Christoffelkerk</t>
  </si>
  <si>
    <t>Fase 2: ruwbouw, gevels en glas-in-lood</t>
  </si>
  <si>
    <t>Kerk Sint-Joris en Godelieve</t>
  </si>
  <si>
    <t>Gavere</t>
  </si>
  <si>
    <t>Sint-Martinuskerk Asper</t>
  </si>
  <si>
    <t>Restauratie</t>
  </si>
  <si>
    <t>Prinsenmolen Baaigem</t>
  </si>
  <si>
    <t>Begijnhof Sint-Elisabeth</t>
  </si>
  <si>
    <t>Dakwerken Sint-Elisabethkerk</t>
  </si>
  <si>
    <t>Watertorens Kattenberg</t>
  </si>
  <si>
    <t>Caermersklooster</t>
  </si>
  <si>
    <t>Fase 3, lot 2: gevels en interieur</t>
  </si>
  <si>
    <t>Hogeschool Sint-Lucas</t>
  </si>
  <si>
    <t>Beeldentuin</t>
  </si>
  <si>
    <t>Sint-Stefanusklooster (Augustijnen)</t>
  </si>
  <si>
    <t>Fase 2</t>
  </si>
  <si>
    <t>H. Kruiskerk Sint-Kruis-Winkel</t>
  </si>
  <si>
    <t>Lot 2: interieur</t>
  </si>
  <si>
    <t>Sint-Jacobskerk</t>
  </si>
  <si>
    <t>Fase 2: lage daken en gevels koor</t>
  </si>
  <si>
    <t>Kerk OLV Presentatie Begijnhof OLV ter Hoyen</t>
  </si>
  <si>
    <t>Restauratie gevels en daken</t>
  </si>
  <si>
    <t>Fase 3, lot 3 (gevels en interieur)</t>
  </si>
  <si>
    <t>OL Vrouw Sint-Pieterskerk</t>
  </si>
  <si>
    <t>Lot 18 bis: kloostertuin</t>
  </si>
  <si>
    <t>Klooster Nieuwenbos</t>
  </si>
  <si>
    <t>Restauratie tuingevel Nederschelde</t>
  </si>
  <si>
    <t>Restauratie tuingevel Bleekweide Begijnhof</t>
  </si>
  <si>
    <t>Fase 5: dwarsvleugel en deel C-vleugel</t>
  </si>
  <si>
    <t>Fase 3 - vleugel A (technieken)</t>
  </si>
  <si>
    <t>Sint-Niklaaskerk</t>
  </si>
  <si>
    <t>Restauratie altaar H. Job</t>
  </si>
  <si>
    <t>Vml Instituut Piers de Raveschoot - Schoolgebouw Macarius</t>
  </si>
  <si>
    <t>Fase 1: dak- en gevelwerken</t>
  </si>
  <si>
    <t>Vml Hotel van Eersel (Sint-Bavohumaniora)</t>
  </si>
  <si>
    <t>Restauratie historische vergaderzalen</t>
  </si>
  <si>
    <t>Fase 3, lot 3 (technische installaties)</t>
  </si>
  <si>
    <t>Bisschoppelijk Seminarie</t>
  </si>
  <si>
    <t>Fase 3: vleugel 't Kindt</t>
  </si>
  <si>
    <t>Zaal van Vrede, Fratersplein 9</t>
  </si>
  <si>
    <t>Restauratie interieur en antichambre en westgevel verbindingsvleugel</t>
  </si>
  <si>
    <t>Vml Elektriciteitscentrale Langerbrugge</t>
  </si>
  <si>
    <t>Restauratie monumentale afsluiting</t>
  </si>
  <si>
    <t>Knesselare</t>
  </si>
  <si>
    <t>Pastorie</t>
  </si>
  <si>
    <t>Restauratie daken en goten</t>
  </si>
  <si>
    <t>Oud Gemeentehuis Dorp-West</t>
  </si>
  <si>
    <t>Loten 1-3</t>
  </si>
  <si>
    <t>Nevele</t>
  </si>
  <si>
    <t>Kerk Sint-Mauritius en Gezellen</t>
  </si>
  <si>
    <t>Verwarming: technieken en bouwkunde</t>
  </si>
  <si>
    <t>Oosterzele</t>
  </si>
  <si>
    <t>Sint-Bavokerk Gijzenzele</t>
  </si>
  <si>
    <t>Centrale verwarming</t>
  </si>
  <si>
    <t>St-Martens-Latem</t>
  </si>
  <si>
    <t>Sint-Aldegondiskerk Deurle</t>
  </si>
  <si>
    <t>Schilderwerken interieur en dak en gevels</t>
  </si>
  <si>
    <t>Zomergem</t>
  </si>
  <si>
    <t>Gemeentehuis</t>
  </si>
  <si>
    <t>Schilderwerken en buitenschrijnwerk</t>
  </si>
  <si>
    <t>Fase 2 (percelen 1-3)</t>
  </si>
  <si>
    <t>Zulte</t>
  </si>
  <si>
    <t>Hostensmolen</t>
  </si>
  <si>
    <t>Restauratie molenromp</t>
  </si>
  <si>
    <t>Sint-Jans Onthoofdingskerk</t>
  </si>
  <si>
    <t>Restauratiewerken</t>
  </si>
  <si>
    <t xml:space="preserve">Restauratiewerken </t>
  </si>
  <si>
    <t>ARRONDISSEMENT GENT</t>
  </si>
  <si>
    <t>Premiebedrag</t>
  </si>
  <si>
    <t>Inhoudelijke goedkeuring</t>
  </si>
  <si>
    <t>site Alsberghe-Van Oost - machinehuis VDK</t>
  </si>
  <si>
    <t>Sint-Lievenscollege</t>
  </si>
  <si>
    <t>Herenhuis Zilverenberg 1: gevels en daken</t>
  </si>
  <si>
    <t>Goedgekeurde projecten 2017</t>
  </si>
  <si>
    <t>Fase 1, lot 2: gevels en dienstgebouwen Emmaüs en Betanië en Kasteel Mariahove - buitenschrijnwerk en toegankelijkheid</t>
  </si>
  <si>
    <t>Fase 4: C, Noord-, Dwarsvleugel en Pandtuin</t>
  </si>
  <si>
    <t>Hotel Verhaegen, Oude Houtlei 110</t>
  </si>
  <si>
    <t>Restauratie tuinvleugel</t>
  </si>
  <si>
    <t>Voormalig Hotel Legrand</t>
  </si>
  <si>
    <t>Gevels en paviljoenen</t>
  </si>
  <si>
    <t>Stadhuis - Staten van Vlaanderen</t>
  </si>
  <si>
    <t>Consolidatie, stabilisatie scheur, restauratie gevels en daken en interieur</t>
  </si>
  <si>
    <t>Gebouw A: interieur</t>
  </si>
  <si>
    <t>Gebouw C: interieur</t>
  </si>
  <si>
    <t>Deinze</t>
  </si>
  <si>
    <t>HH Petrus en Pauluskerk Bachte-Maria-Leerne</t>
  </si>
  <si>
    <t>Algemene werken, elektriciteit, beveiligingswerken</t>
  </si>
  <si>
    <t>Sint-Martinuskerk Vurste</t>
  </si>
  <si>
    <t>Inwendige opfrissingswerken, verwarming en elektriciteit</t>
  </si>
  <si>
    <t>Sint-Willibrorduskerk</t>
  </si>
  <si>
    <t>Gevels en daken</t>
  </si>
  <si>
    <t>Wachtebeke</t>
  </si>
  <si>
    <t>Sint-Catharinakerk</t>
  </si>
  <si>
    <t>Fase 1: buitenrestauratie</t>
  </si>
  <si>
    <t>Projecten opgenomen op 1e programmatie 2018</t>
  </si>
  <si>
    <t>Projecten op wachtlijst (20/03/2018)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</si>
</sst>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14" fontId="1" fillId="0" borderId="1" xfId="0" applyNumberFormat="1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 wrapText="1"/>
    </xf>
    <xf numFmtId="14" fontId="1" fillId="0" borderId="8" xfId="0" applyNumberFormat="1" applyFont="1" applyFill="1" applyBorder="1"/>
    <xf numFmtId="4" fontId="1" fillId="0" borderId="8" xfId="0" applyNumberFormat="1" applyFont="1" applyFill="1" applyBorder="1"/>
    <xf numFmtId="0" fontId="0" fillId="0" borderId="0" xfId="0" applyBorder="1"/>
    <xf numFmtId="4" fontId="4" fillId="0" borderId="0" xfId="0" applyNumberFormat="1" applyFont="1" applyBorder="1"/>
    <xf numFmtId="14" fontId="1" fillId="0" borderId="4" xfId="0" applyNumberFormat="1" applyFont="1" applyFill="1" applyBorder="1"/>
    <xf numFmtId="4" fontId="1" fillId="0" borderId="4" xfId="0" applyNumberFormat="1" applyFont="1" applyFill="1" applyBorder="1" applyAlignment="1">
      <alignment wrapText="1"/>
    </xf>
    <xf numFmtId="4" fontId="4" fillId="0" borderId="0" xfId="0" applyNumberFormat="1" applyFont="1"/>
    <xf numFmtId="4" fontId="1" fillId="0" borderId="10" xfId="0" applyNumberFormat="1" applyFont="1" applyFill="1" applyBorder="1"/>
    <xf numFmtId="4" fontId="1" fillId="0" borderId="8" xfId="0" applyNumberFormat="1" applyFont="1" applyFill="1" applyBorder="1" applyAlignment="1">
      <alignment wrapText="1"/>
    </xf>
    <xf numFmtId="4" fontId="1" fillId="0" borderId="9" xfId="0" applyNumberFormat="1" applyFont="1" applyFill="1" applyBorder="1"/>
    <xf numFmtId="0" fontId="5" fillId="0" borderId="0" xfId="0" applyFont="1" applyBorder="1"/>
    <xf numFmtId="0" fontId="5" fillId="0" borderId="0" xfId="0" applyFont="1"/>
    <xf numFmtId="4" fontId="7" fillId="0" borderId="0" xfId="0" applyNumberFormat="1" applyFont="1"/>
    <xf numFmtId="0" fontId="6" fillId="0" borderId="0" xfId="0" applyFont="1"/>
    <xf numFmtId="0" fontId="1" fillId="0" borderId="0" xfId="0" applyFont="1" applyFill="1"/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0" xfId="0" applyNumberFormat="1" applyFont="1" applyFill="1" applyBorder="1"/>
    <xf numFmtId="14" fontId="2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Border="1" applyAlignment="1"/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vertical="top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/>
    <xf numFmtId="14" fontId="1" fillId="0" borderId="1" xfId="1" applyNumberFormat="1" applyFont="1" applyFill="1" applyBorder="1"/>
    <xf numFmtId="4" fontId="1" fillId="0" borderId="1" xfId="1" applyNumberFormat="1" applyFont="1" applyFill="1" applyBorder="1"/>
    <xf numFmtId="4" fontId="1" fillId="0" borderId="1" xfId="1" applyNumberFormat="1" applyFont="1" applyFill="1" applyBorder="1" applyAlignment="1">
      <alignment wrapText="1"/>
    </xf>
    <xf numFmtId="4" fontId="1" fillId="0" borderId="2" xfId="1" applyNumberFormat="1" applyFont="1" applyFill="1" applyBorder="1"/>
    <xf numFmtId="0" fontId="1" fillId="0" borderId="0" xfId="1" applyFont="1" applyFill="1"/>
    <xf numFmtId="0" fontId="1" fillId="0" borderId="0" xfId="1" applyFont="1"/>
    <xf numFmtId="0" fontId="1" fillId="0" borderId="1" xfId="1" applyFont="1" applyFill="1" applyBorder="1" applyAlignment="1">
      <alignment horizontal="left" wrapText="1"/>
    </xf>
    <xf numFmtId="0" fontId="1" fillId="0" borderId="11" xfId="0" applyFont="1" applyFill="1" applyBorder="1" applyAlignment="1">
      <alignment wrapText="1"/>
    </xf>
    <xf numFmtId="0" fontId="3" fillId="0" borderId="0" xfId="0" applyFont="1" applyBorder="1" applyAlignment="1"/>
    <xf numFmtId="0" fontId="0" fillId="0" borderId="0" xfId="0" applyFill="1" applyBorder="1" applyAlignment="1"/>
    <xf numFmtId="0" fontId="1" fillId="0" borderId="2" xfId="0" applyFont="1" applyFill="1" applyBorder="1" applyAlignment="1">
      <alignment wrapText="1"/>
    </xf>
    <xf numFmtId="0" fontId="2" fillId="0" borderId="0" xfId="1" applyFont="1" applyFill="1" applyBorder="1"/>
    <xf numFmtId="0" fontId="1" fillId="0" borderId="0" xfId="1" applyFont="1" applyFill="1" applyBorder="1"/>
    <xf numFmtId="0" fontId="8" fillId="0" borderId="0" xfId="0" applyFont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5"/>
  <sheetViews>
    <sheetView tabSelected="1" workbookViewId="0">
      <selection activeCell="J45" sqref="J45"/>
    </sheetView>
  </sheetViews>
  <sheetFormatPr defaultRowHeight="14.4" x14ac:dyDescent="0.3"/>
  <cols>
    <col min="1" max="1" width="16.109375" customWidth="1"/>
    <col min="2" max="2" width="32.33203125" style="43" customWidth="1"/>
    <col min="3" max="3" width="48.5546875" style="28" customWidth="1"/>
    <col min="5" max="5" width="14.44140625" hidden="1" customWidth="1"/>
    <col min="6" max="6" width="14.21875" hidden="1" customWidth="1"/>
    <col min="7" max="7" width="14.44140625" hidden="1" customWidth="1"/>
    <col min="8" max="8" width="14.44140625" customWidth="1"/>
  </cols>
  <sheetData>
    <row r="2" spans="1:23" x14ac:dyDescent="0.3">
      <c r="A2" s="64" t="s">
        <v>78</v>
      </c>
      <c r="B2" s="64"/>
    </row>
    <row r="3" spans="1:23" ht="20.399999999999999" x14ac:dyDescent="0.3">
      <c r="D3" s="39" t="s">
        <v>80</v>
      </c>
      <c r="H3" s="41" t="s">
        <v>79</v>
      </c>
    </row>
    <row r="4" spans="1:23" x14ac:dyDescent="0.3">
      <c r="A4" s="59" t="s">
        <v>84</v>
      </c>
      <c r="B4" s="60"/>
      <c r="E4" s="40"/>
      <c r="F4" s="40"/>
      <c r="G4" s="40"/>
    </row>
    <row r="5" spans="1:23" ht="21.6" x14ac:dyDescent="0.3">
      <c r="A5" s="48" t="s">
        <v>4</v>
      </c>
      <c r="B5" s="42" t="s">
        <v>5</v>
      </c>
      <c r="C5" s="58" t="s">
        <v>85</v>
      </c>
      <c r="D5" s="1">
        <v>41439</v>
      </c>
      <c r="E5" s="2">
        <v>1932608.03</v>
      </c>
      <c r="F5" s="4">
        <f>E5*1.1*0.25</f>
        <v>531467.20825000003</v>
      </c>
      <c r="G5" s="2">
        <f>F5/25*7.5</f>
        <v>159440.16247500002</v>
      </c>
      <c r="H5" s="2">
        <f>F5+G5</f>
        <v>690907.37072500004</v>
      </c>
    </row>
    <row r="6" spans="1:23" x14ac:dyDescent="0.3">
      <c r="A6" s="48" t="s">
        <v>0</v>
      </c>
      <c r="B6" s="42" t="s">
        <v>3</v>
      </c>
      <c r="C6" s="58" t="s">
        <v>86</v>
      </c>
      <c r="D6" s="1">
        <v>41282</v>
      </c>
      <c r="E6" s="2">
        <v>1564232.51</v>
      </c>
      <c r="F6" s="4">
        <f>E6*1.1*0.5</f>
        <v>860327.88050000009</v>
      </c>
      <c r="G6" s="2">
        <f>F6/50*15</f>
        <v>258098.36415000004</v>
      </c>
      <c r="H6" s="2">
        <f>F6+G6</f>
        <v>1118426.2446500002</v>
      </c>
    </row>
    <row r="7" spans="1:23" ht="12.75" customHeight="1" x14ac:dyDescent="0.3">
      <c r="A7" s="61" t="s">
        <v>0</v>
      </c>
      <c r="B7" s="61" t="s">
        <v>87</v>
      </c>
      <c r="C7" s="42" t="s">
        <v>88</v>
      </c>
      <c r="D7" s="1">
        <v>41842</v>
      </c>
      <c r="E7" s="2">
        <v>969158.34</v>
      </c>
      <c r="F7" s="4">
        <f>E7*1.1*0.25</f>
        <v>266518.54350000003</v>
      </c>
      <c r="G7" s="2">
        <f>F7/25*7.5</f>
        <v>79955.563050000012</v>
      </c>
      <c r="H7" s="2">
        <f>F7+G7</f>
        <v>346474.10655000003</v>
      </c>
    </row>
    <row r="8" spans="1:23" ht="12.75" customHeight="1" x14ac:dyDescent="0.3">
      <c r="A8" s="42" t="s">
        <v>0</v>
      </c>
      <c r="B8" s="42" t="s">
        <v>89</v>
      </c>
      <c r="C8" s="6" t="s">
        <v>90</v>
      </c>
      <c r="D8" s="1">
        <v>42738</v>
      </c>
      <c r="E8" s="2">
        <v>1134929.95</v>
      </c>
      <c r="F8" s="2">
        <v>453971.98</v>
      </c>
      <c r="G8" s="2"/>
      <c r="H8" s="2">
        <f>F8</f>
        <v>453971.98</v>
      </c>
    </row>
    <row r="9" spans="1:23" ht="12.75" customHeight="1" x14ac:dyDescent="0.3">
      <c r="A9" s="48" t="s">
        <v>0</v>
      </c>
      <c r="B9" s="42" t="s">
        <v>91</v>
      </c>
      <c r="C9" s="42" t="s">
        <v>92</v>
      </c>
      <c r="D9" s="3">
        <v>41415</v>
      </c>
      <c r="E9" s="2">
        <v>927211.19</v>
      </c>
      <c r="F9" s="4">
        <f>E9*1.1*0.6</f>
        <v>611959.38540000003</v>
      </c>
      <c r="G9" s="2">
        <f>F9/3</f>
        <v>203986.46180000002</v>
      </c>
      <c r="H9" s="2">
        <f>F9+G9</f>
        <v>815945.84720000008</v>
      </c>
    </row>
    <row r="10" spans="1:23" ht="12.75" customHeight="1" x14ac:dyDescent="0.3">
      <c r="A10" s="42" t="s">
        <v>0</v>
      </c>
      <c r="B10" s="42" t="s">
        <v>89</v>
      </c>
      <c r="C10" s="6" t="s">
        <v>90</v>
      </c>
      <c r="D10" s="1">
        <v>42738</v>
      </c>
      <c r="E10" s="2">
        <v>1134929.95</v>
      </c>
      <c r="F10" s="2">
        <v>453971.98</v>
      </c>
      <c r="G10" s="2"/>
      <c r="H10" s="2">
        <f>F10</f>
        <v>453971.98</v>
      </c>
    </row>
    <row r="11" spans="1:23" ht="12.75" customHeight="1" x14ac:dyDescent="0.3">
      <c r="A11" s="15"/>
      <c r="B11" s="44"/>
      <c r="C11" s="30"/>
      <c r="D11" s="15"/>
      <c r="E11" s="15"/>
      <c r="F11" s="15"/>
      <c r="G11" s="15"/>
      <c r="H11" s="16">
        <f>SUM(H5:H10)</f>
        <v>3879697.5291250004</v>
      </c>
    </row>
    <row r="12" spans="1:23" ht="12.75" customHeight="1" x14ac:dyDescent="0.3">
      <c r="A12" s="23"/>
      <c r="B12" s="45"/>
      <c r="C12" s="31"/>
      <c r="D12" s="23"/>
      <c r="E12" s="23"/>
      <c r="F12" s="23"/>
      <c r="G12" s="23"/>
      <c r="H12" s="23"/>
    </row>
    <row r="13" spans="1:23" ht="12.75" customHeight="1" x14ac:dyDescent="0.3">
      <c r="A13" s="24"/>
      <c r="B13" s="46"/>
      <c r="C13" s="32"/>
      <c r="D13" s="24"/>
      <c r="E13" s="24"/>
      <c r="F13" s="24"/>
      <c r="G13" s="24"/>
      <c r="H13" s="24"/>
    </row>
    <row r="14" spans="1:23" ht="12.75" customHeight="1" x14ac:dyDescent="0.3">
      <c r="A14" s="26" t="s">
        <v>105</v>
      </c>
      <c r="B14" s="26"/>
      <c r="C14" s="38"/>
      <c r="D14" s="24"/>
      <c r="E14" s="24"/>
      <c r="F14" s="24"/>
      <c r="G14" s="24"/>
      <c r="H14" s="24"/>
    </row>
    <row r="15" spans="1:23" ht="12.75" customHeight="1" x14ac:dyDescent="0.3">
      <c r="A15" s="42" t="s">
        <v>0</v>
      </c>
      <c r="B15" s="42" t="s">
        <v>89</v>
      </c>
      <c r="C15" s="6" t="s">
        <v>93</v>
      </c>
      <c r="D15" s="1">
        <v>42738</v>
      </c>
      <c r="E15" s="2">
        <v>492848.45</v>
      </c>
      <c r="F15" s="2">
        <f>E15*0.4</f>
        <v>197139.38</v>
      </c>
      <c r="G15" s="2"/>
      <c r="H15" s="2">
        <f>F15</f>
        <v>197139.38</v>
      </c>
      <c r="I15" s="27"/>
      <c r="S15" s="35"/>
      <c r="T15" s="35"/>
      <c r="U15" s="36"/>
      <c r="V15" s="37"/>
      <c r="W15" s="15"/>
    </row>
    <row r="16" spans="1:23" ht="12.75" customHeight="1" x14ac:dyDescent="0.3">
      <c r="A16" s="42" t="s">
        <v>0</v>
      </c>
      <c r="B16" s="42" t="s">
        <v>89</v>
      </c>
      <c r="C16" s="6" t="s">
        <v>94</v>
      </c>
      <c r="D16" s="1">
        <v>42738</v>
      </c>
      <c r="E16" s="2">
        <v>324102.65000000002</v>
      </c>
      <c r="F16" s="2">
        <f>E16*0.4</f>
        <v>129641.06000000001</v>
      </c>
      <c r="G16" s="2"/>
      <c r="H16" s="5">
        <f>F16</f>
        <v>129641.06000000001</v>
      </c>
    </row>
    <row r="17" spans="1:14" ht="12.75" customHeight="1" x14ac:dyDescent="0.3">
      <c r="A17" s="49" t="s">
        <v>95</v>
      </c>
      <c r="B17" s="49" t="s">
        <v>96</v>
      </c>
      <c r="C17" s="49" t="s">
        <v>97</v>
      </c>
      <c r="D17" s="51">
        <v>41565</v>
      </c>
      <c r="E17" s="52">
        <v>294370.11</v>
      </c>
      <c r="F17" s="53">
        <f>E17*1.1*0.6</f>
        <v>194284.2726</v>
      </c>
      <c r="G17" s="52">
        <f>F17/3</f>
        <v>64761.424200000001</v>
      </c>
      <c r="H17" s="54">
        <f>F17+G17</f>
        <v>259045.69680000001</v>
      </c>
    </row>
    <row r="18" spans="1:14" ht="12.75" customHeight="1" x14ac:dyDescent="0.3">
      <c r="A18" s="49" t="s">
        <v>14</v>
      </c>
      <c r="B18" s="49" t="s">
        <v>98</v>
      </c>
      <c r="C18" s="57" t="s">
        <v>99</v>
      </c>
      <c r="D18" s="51">
        <v>41631</v>
      </c>
      <c r="E18" s="52">
        <v>311686.59999999998</v>
      </c>
      <c r="F18" s="53">
        <f>E18*1.1*0.6</f>
        <v>205713.15599999999</v>
      </c>
      <c r="G18" s="52">
        <f>F18/3</f>
        <v>68571.051999999996</v>
      </c>
      <c r="H18" s="54">
        <f>F18+G18</f>
        <v>274284.20799999998</v>
      </c>
    </row>
    <row r="19" spans="1:14" ht="12.75" customHeight="1" x14ac:dyDescent="0.3">
      <c r="A19" s="49" t="s">
        <v>54</v>
      </c>
      <c r="B19" s="49" t="s">
        <v>100</v>
      </c>
      <c r="C19" s="50" t="s">
        <v>101</v>
      </c>
      <c r="D19" s="51">
        <v>41376</v>
      </c>
      <c r="E19" s="52">
        <v>746119.66</v>
      </c>
      <c r="F19" s="53">
        <f>E19*1.1*0.6</f>
        <v>492438.97560000001</v>
      </c>
      <c r="G19" s="52">
        <f>F19/3</f>
        <v>164146.32519999999</v>
      </c>
      <c r="H19" s="54">
        <f>F19+G19</f>
        <v>656585.30079999997</v>
      </c>
      <c r="I19" s="55"/>
      <c r="J19" s="62"/>
      <c r="K19" s="62"/>
      <c r="L19" s="63"/>
      <c r="M19" s="63"/>
      <c r="N19" s="56"/>
    </row>
    <row r="20" spans="1:14" ht="12.75" customHeight="1" x14ac:dyDescent="0.3">
      <c r="A20" s="49" t="s">
        <v>102</v>
      </c>
      <c r="B20" s="49" t="s">
        <v>103</v>
      </c>
      <c r="C20" s="50" t="s">
        <v>104</v>
      </c>
      <c r="D20" s="51">
        <v>41576</v>
      </c>
      <c r="E20" s="52">
        <v>640359.82999999996</v>
      </c>
      <c r="F20" s="53">
        <f>E20*1.1*0.6</f>
        <v>422637.48779999994</v>
      </c>
      <c r="G20" s="52">
        <f>F20/3</f>
        <v>140879.16259999998</v>
      </c>
      <c r="H20" s="54">
        <f>F20+G20</f>
        <v>563516.65039999993</v>
      </c>
      <c r="I20" s="55"/>
      <c r="J20" s="62"/>
      <c r="K20" s="62"/>
      <c r="L20" s="63"/>
      <c r="M20" s="63"/>
      <c r="N20" s="56"/>
    </row>
    <row r="21" spans="1:14" ht="12.75" customHeight="1" x14ac:dyDescent="0.3">
      <c r="A21" s="24"/>
      <c r="B21" s="46"/>
      <c r="C21" s="32"/>
      <c r="D21" s="24"/>
      <c r="E21" s="24"/>
      <c r="F21" s="24"/>
      <c r="G21" s="24"/>
      <c r="H21" s="25">
        <f>SUM(H15:H20)</f>
        <v>2080212.2959999999</v>
      </c>
    </row>
    <row r="22" spans="1:14" ht="12.75" customHeight="1" x14ac:dyDescent="0.3">
      <c r="A22" s="24"/>
      <c r="B22" s="46"/>
      <c r="C22" s="32"/>
      <c r="D22" s="24"/>
      <c r="E22" s="24"/>
      <c r="F22" s="24"/>
      <c r="G22" s="24"/>
      <c r="H22" s="24"/>
    </row>
    <row r="23" spans="1:14" ht="12.75" customHeight="1" x14ac:dyDescent="0.3">
      <c r="A23" s="24"/>
      <c r="B23" s="46"/>
      <c r="C23" s="32"/>
      <c r="D23" s="24"/>
      <c r="E23" s="24"/>
      <c r="F23" s="24"/>
      <c r="G23" s="24"/>
      <c r="H23" s="24"/>
    </row>
    <row r="24" spans="1:14" ht="12.75" customHeight="1" x14ac:dyDescent="0.3">
      <c r="A24" s="24"/>
      <c r="B24" s="46"/>
      <c r="C24" s="32"/>
      <c r="D24" s="24"/>
      <c r="E24" s="24"/>
      <c r="F24" s="24"/>
      <c r="G24" s="24"/>
      <c r="H24" s="24"/>
    </row>
    <row r="25" spans="1:14" ht="12.75" customHeight="1" thickBot="1" x14ac:dyDescent="0.35">
      <c r="A25" s="26" t="s">
        <v>106</v>
      </c>
      <c r="B25" s="47"/>
      <c r="C25" s="32"/>
      <c r="D25" s="24"/>
      <c r="E25" s="24"/>
      <c r="F25" s="24"/>
      <c r="G25" s="24"/>
      <c r="H25" s="24"/>
    </row>
    <row r="26" spans="1:14" ht="12.75" customHeight="1" x14ac:dyDescent="0.3">
      <c r="A26" s="7" t="s">
        <v>4</v>
      </c>
      <c r="B26" s="29" t="s">
        <v>5</v>
      </c>
      <c r="C26" s="29" t="s">
        <v>6</v>
      </c>
      <c r="D26" s="17">
        <v>41830</v>
      </c>
      <c r="E26" s="8">
        <v>1999786.88</v>
      </c>
      <c r="F26" s="18">
        <f>E26*1.1*0.25</f>
        <v>549941.39199999999</v>
      </c>
      <c r="G26" s="8">
        <f>F26/25*7.5</f>
        <v>164982.41759999999</v>
      </c>
      <c r="H26" s="9">
        <f>F26+G26</f>
        <v>714923.80960000004</v>
      </c>
    </row>
    <row r="27" spans="1:14" ht="12.75" customHeight="1" x14ac:dyDescent="0.3">
      <c r="A27" s="10" t="s">
        <v>4</v>
      </c>
      <c r="B27" s="6" t="s">
        <v>5</v>
      </c>
      <c r="C27" s="6" t="s">
        <v>7</v>
      </c>
      <c r="D27" s="1">
        <v>41830</v>
      </c>
      <c r="E27" s="2">
        <v>196320</v>
      </c>
      <c r="F27" s="4">
        <f>E27*1.1*0.25</f>
        <v>53988.000000000007</v>
      </c>
      <c r="G27" s="2">
        <f>F27/25*7.5</f>
        <v>16196.400000000003</v>
      </c>
      <c r="H27" s="20">
        <f>F27+G27</f>
        <v>70184.400000000009</v>
      </c>
    </row>
    <row r="28" spans="1:14" ht="12.75" customHeight="1" x14ac:dyDescent="0.3">
      <c r="A28" s="10" t="s">
        <v>4</v>
      </c>
      <c r="B28" s="6" t="s">
        <v>8</v>
      </c>
      <c r="C28" s="6" t="s">
        <v>9</v>
      </c>
      <c r="D28" s="3">
        <v>42816</v>
      </c>
      <c r="E28" s="2">
        <v>362951.31</v>
      </c>
      <c r="F28" s="4">
        <v>351336.87</v>
      </c>
      <c r="G28" s="2"/>
      <c r="H28" s="20">
        <f>F28</f>
        <v>351336.87</v>
      </c>
    </row>
    <row r="29" spans="1:14" ht="12.75" customHeight="1" x14ac:dyDescent="0.3">
      <c r="A29" s="10" t="s">
        <v>10</v>
      </c>
      <c r="B29" s="6" t="s">
        <v>11</v>
      </c>
      <c r="C29" s="33" t="s">
        <v>12</v>
      </c>
      <c r="D29" s="1">
        <v>42011</v>
      </c>
      <c r="E29" s="2">
        <v>893615.32</v>
      </c>
      <c r="F29" s="4">
        <f>E29*1.1*0.6</f>
        <v>589786.11120000004</v>
      </c>
      <c r="G29" s="2">
        <f>F29/3</f>
        <v>196595.37040000001</v>
      </c>
      <c r="H29" s="20">
        <f t="shared" ref="H29:H53" si="0">F29+G29</f>
        <v>786381.48160000006</v>
      </c>
    </row>
    <row r="30" spans="1:14" ht="12.75" customHeight="1" x14ac:dyDescent="0.3">
      <c r="A30" s="10" t="s">
        <v>10</v>
      </c>
      <c r="B30" s="6" t="s">
        <v>13</v>
      </c>
      <c r="C30" s="33" t="s">
        <v>1</v>
      </c>
      <c r="D30" s="3">
        <v>42069</v>
      </c>
      <c r="E30" s="2">
        <v>1090587.99</v>
      </c>
      <c r="F30" s="4">
        <f>E30*1.1*0.6</f>
        <v>719788.07339999999</v>
      </c>
      <c r="G30" s="2">
        <f>F30/3</f>
        <v>239929.3578</v>
      </c>
      <c r="H30" s="20">
        <f t="shared" si="0"/>
        <v>959717.43119999999</v>
      </c>
    </row>
    <row r="31" spans="1:14" ht="12.75" customHeight="1" x14ac:dyDescent="0.3">
      <c r="A31" s="10" t="s">
        <v>14</v>
      </c>
      <c r="B31" s="6" t="s">
        <v>15</v>
      </c>
      <c r="C31" s="33" t="s">
        <v>76</v>
      </c>
      <c r="D31" s="1">
        <v>41982</v>
      </c>
      <c r="E31" s="2">
        <v>1899214.57</v>
      </c>
      <c r="F31" s="4">
        <f>E31*1.1*0.6</f>
        <v>1253481.6162</v>
      </c>
      <c r="G31" s="2">
        <f>F31/3</f>
        <v>417827.20540000004</v>
      </c>
      <c r="H31" s="20">
        <f t="shared" si="0"/>
        <v>1671308.8216000001</v>
      </c>
    </row>
    <row r="32" spans="1:14" ht="12.75" customHeight="1" x14ac:dyDescent="0.3">
      <c r="A32" s="10" t="s">
        <v>14</v>
      </c>
      <c r="B32" s="6" t="s">
        <v>17</v>
      </c>
      <c r="C32" s="6" t="s">
        <v>77</v>
      </c>
      <c r="D32" s="1">
        <v>42156</v>
      </c>
      <c r="E32" s="2">
        <v>172576.4</v>
      </c>
      <c r="F32" s="4">
        <f>E32*1.1*0.5</f>
        <v>94917.02</v>
      </c>
      <c r="G32" s="2">
        <f>F32/50*15</f>
        <v>28475.106</v>
      </c>
      <c r="H32" s="20">
        <f t="shared" si="0"/>
        <v>123392.126</v>
      </c>
    </row>
    <row r="33" spans="1:8" ht="12.75" customHeight="1" x14ac:dyDescent="0.3">
      <c r="A33" s="10" t="s">
        <v>0</v>
      </c>
      <c r="B33" s="6" t="s">
        <v>18</v>
      </c>
      <c r="C33" s="6" t="s">
        <v>19</v>
      </c>
      <c r="D33" s="1">
        <v>41724</v>
      </c>
      <c r="E33" s="2">
        <v>591514.67000000004</v>
      </c>
      <c r="F33" s="4">
        <f>E33*1.1*0.5</f>
        <v>325333.06850000005</v>
      </c>
      <c r="G33" s="2">
        <f>F33/50*15</f>
        <v>97599.92055000001</v>
      </c>
      <c r="H33" s="20">
        <f t="shared" si="0"/>
        <v>422932.98905000009</v>
      </c>
    </row>
    <row r="34" spans="1:8" ht="12.75" customHeight="1" x14ac:dyDescent="0.3">
      <c r="A34" s="10" t="s">
        <v>0</v>
      </c>
      <c r="B34" s="6" t="s">
        <v>20</v>
      </c>
      <c r="C34" s="6" t="s">
        <v>16</v>
      </c>
      <c r="D34" s="3">
        <v>41725</v>
      </c>
      <c r="E34" s="2">
        <v>1392150.86</v>
      </c>
      <c r="F34" s="4">
        <f>E34*1.1*0.6</f>
        <v>918819.56760000007</v>
      </c>
      <c r="G34" s="2">
        <f>F34/3</f>
        <v>306273.18920000002</v>
      </c>
      <c r="H34" s="20">
        <f t="shared" si="0"/>
        <v>1225092.7568000001</v>
      </c>
    </row>
    <row r="35" spans="1:8" ht="12.75" customHeight="1" x14ac:dyDescent="0.3">
      <c r="A35" s="10" t="s">
        <v>0</v>
      </c>
      <c r="B35" s="6" t="s">
        <v>21</v>
      </c>
      <c r="C35" s="6" t="s">
        <v>22</v>
      </c>
      <c r="D35" s="3">
        <v>41926</v>
      </c>
      <c r="E35" s="2">
        <v>3052311.26</v>
      </c>
      <c r="F35" s="4">
        <f>E35*1.1*0.6</f>
        <v>2014525.4315999998</v>
      </c>
      <c r="G35" s="2">
        <f>F35/3</f>
        <v>671508.47719999996</v>
      </c>
      <c r="H35" s="20">
        <f t="shared" si="0"/>
        <v>2686033.9087999999</v>
      </c>
    </row>
    <row r="36" spans="1:8" ht="12.75" customHeight="1" x14ac:dyDescent="0.3">
      <c r="A36" s="10" t="s">
        <v>0</v>
      </c>
      <c r="B36" s="6" t="s">
        <v>23</v>
      </c>
      <c r="C36" s="6" t="s">
        <v>24</v>
      </c>
      <c r="D36" s="1">
        <v>41967</v>
      </c>
      <c r="E36" s="2">
        <v>313124.45</v>
      </c>
      <c r="F36" s="4">
        <f>E36*1.1*0.5</f>
        <v>172218.44750000001</v>
      </c>
      <c r="G36" s="2">
        <f>F36/50*15</f>
        <v>51665.534249999997</v>
      </c>
      <c r="H36" s="20">
        <f t="shared" si="0"/>
        <v>223883.98175000001</v>
      </c>
    </row>
    <row r="37" spans="1:8" ht="12.75" customHeight="1" x14ac:dyDescent="0.3">
      <c r="A37" s="10" t="s">
        <v>0</v>
      </c>
      <c r="B37" s="6" t="s">
        <v>25</v>
      </c>
      <c r="C37" s="6" t="s">
        <v>26</v>
      </c>
      <c r="D37" s="1">
        <v>41990</v>
      </c>
      <c r="E37" s="2">
        <v>1438978.8</v>
      </c>
      <c r="F37" s="4">
        <f>E37*1.1*0.5</f>
        <v>791438.34000000008</v>
      </c>
      <c r="G37" s="2">
        <f>F37/50*15</f>
        <v>237431.50200000001</v>
      </c>
      <c r="H37" s="20">
        <f t="shared" si="0"/>
        <v>1028869.8420000001</v>
      </c>
    </row>
    <row r="38" spans="1:8" ht="12.75" customHeight="1" x14ac:dyDescent="0.3">
      <c r="A38" s="10" t="s">
        <v>0</v>
      </c>
      <c r="B38" s="6" t="s">
        <v>27</v>
      </c>
      <c r="C38" s="33" t="s">
        <v>28</v>
      </c>
      <c r="D38" s="1">
        <v>42010</v>
      </c>
      <c r="E38" s="2">
        <v>452785.77</v>
      </c>
      <c r="F38" s="4">
        <f>E38*1.1*0.6</f>
        <v>298838.60820000002</v>
      </c>
      <c r="G38" s="2">
        <f>F38/3</f>
        <v>99612.869400000011</v>
      </c>
      <c r="H38" s="20">
        <f t="shared" si="0"/>
        <v>398451.47760000004</v>
      </c>
    </row>
    <row r="39" spans="1:8" ht="12.75" customHeight="1" x14ac:dyDescent="0.3">
      <c r="A39" s="10" t="s">
        <v>0</v>
      </c>
      <c r="B39" s="6" t="s">
        <v>29</v>
      </c>
      <c r="C39" s="33" t="s">
        <v>30</v>
      </c>
      <c r="D39" s="1">
        <v>42011</v>
      </c>
      <c r="E39" s="2">
        <v>1620668.15</v>
      </c>
      <c r="F39" s="4">
        <f>E39*1.1*0.6</f>
        <v>1069640.9790000001</v>
      </c>
      <c r="G39" s="2">
        <f>F39/3</f>
        <v>356546.99300000002</v>
      </c>
      <c r="H39" s="20">
        <f t="shared" si="0"/>
        <v>1426187.9720000001</v>
      </c>
    </row>
    <row r="40" spans="1:8" ht="12.75" customHeight="1" x14ac:dyDescent="0.3">
      <c r="A40" s="10" t="s">
        <v>0</v>
      </c>
      <c r="B40" s="6" t="s">
        <v>31</v>
      </c>
      <c r="C40" s="33" t="s">
        <v>76</v>
      </c>
      <c r="D40" s="1">
        <v>42030</v>
      </c>
      <c r="E40" s="2">
        <v>1643097.83</v>
      </c>
      <c r="F40" s="4">
        <f>E40*1.1*0.6</f>
        <v>1084444.5678000001</v>
      </c>
      <c r="G40" s="2">
        <f>F40/3</f>
        <v>361481.52260000003</v>
      </c>
      <c r="H40" s="20">
        <f t="shared" si="0"/>
        <v>1445926.0904000001</v>
      </c>
    </row>
    <row r="41" spans="1:8" ht="12.75" customHeight="1" x14ac:dyDescent="0.3">
      <c r="A41" s="10" t="s">
        <v>0</v>
      </c>
      <c r="B41" s="6" t="s">
        <v>81</v>
      </c>
      <c r="C41" s="6" t="s">
        <v>32</v>
      </c>
      <c r="D41" s="1">
        <v>42033</v>
      </c>
      <c r="E41" s="2">
        <v>990960.82</v>
      </c>
      <c r="F41" s="4">
        <f>E41*1.1*0.25</f>
        <v>272514.2255</v>
      </c>
      <c r="G41" s="2">
        <f>F41/25*7.5</f>
        <v>81754.267650000009</v>
      </c>
      <c r="H41" s="20">
        <f t="shared" si="0"/>
        <v>354268.49314999999</v>
      </c>
    </row>
    <row r="42" spans="1:8" ht="12.75" customHeight="1" x14ac:dyDescent="0.3">
      <c r="A42" s="10" t="s">
        <v>0</v>
      </c>
      <c r="B42" s="6" t="s">
        <v>21</v>
      </c>
      <c r="C42" s="6" t="s">
        <v>33</v>
      </c>
      <c r="D42" s="3">
        <v>42034</v>
      </c>
      <c r="E42" s="2">
        <v>1996942.41</v>
      </c>
      <c r="F42" s="4">
        <f>E42*1.1*0.6</f>
        <v>1317981.9905999999</v>
      </c>
      <c r="G42" s="2">
        <v>0</v>
      </c>
      <c r="H42" s="20">
        <f t="shared" si="0"/>
        <v>1317981.9905999999</v>
      </c>
    </row>
    <row r="43" spans="1:8" ht="12.75" customHeight="1" x14ac:dyDescent="0.3">
      <c r="A43" s="10" t="s">
        <v>0</v>
      </c>
      <c r="B43" s="6" t="s">
        <v>34</v>
      </c>
      <c r="C43" s="33" t="s">
        <v>1</v>
      </c>
      <c r="D43" s="3">
        <v>42039</v>
      </c>
      <c r="E43" s="2">
        <v>1998784.25</v>
      </c>
      <c r="F43" s="4">
        <f>E43*1.1*0.6</f>
        <v>1319197.6050000002</v>
      </c>
      <c r="G43" s="2">
        <f>F43/3</f>
        <v>439732.53500000009</v>
      </c>
      <c r="H43" s="20">
        <f t="shared" si="0"/>
        <v>1758930.1400000004</v>
      </c>
    </row>
    <row r="44" spans="1:8" ht="12.75" customHeight="1" x14ac:dyDescent="0.3">
      <c r="A44" s="10" t="s">
        <v>0</v>
      </c>
      <c r="B44" s="6" t="s">
        <v>23</v>
      </c>
      <c r="C44" s="6" t="s">
        <v>35</v>
      </c>
      <c r="D44" s="1">
        <v>42048</v>
      </c>
      <c r="E44" s="2">
        <v>125553.51</v>
      </c>
      <c r="F44" s="4">
        <f>E44*1.1*0.5</f>
        <v>69054.430500000002</v>
      </c>
      <c r="G44" s="2">
        <f>F44/50*15</f>
        <v>20716.329150000001</v>
      </c>
      <c r="H44" s="20">
        <f t="shared" si="0"/>
        <v>89770.759650000007</v>
      </c>
    </row>
    <row r="45" spans="1:8" ht="12.75" customHeight="1" x14ac:dyDescent="0.3">
      <c r="A45" s="10" t="s">
        <v>0</v>
      </c>
      <c r="B45" s="6" t="s">
        <v>36</v>
      </c>
      <c r="C45" s="6" t="s">
        <v>37</v>
      </c>
      <c r="D45" s="1">
        <v>42065</v>
      </c>
      <c r="E45" s="2">
        <v>35266.76</v>
      </c>
      <c r="F45" s="4">
        <f>E45*1.1*0.25</f>
        <v>9698.3590000000022</v>
      </c>
      <c r="G45" s="2">
        <f>F45/25*7.5</f>
        <v>2909.5077000000006</v>
      </c>
      <c r="H45" s="20">
        <f t="shared" si="0"/>
        <v>12607.866700000002</v>
      </c>
    </row>
    <row r="46" spans="1:8" ht="12.75" customHeight="1" x14ac:dyDescent="0.3">
      <c r="A46" s="10" t="s">
        <v>0</v>
      </c>
      <c r="B46" s="6" t="s">
        <v>36</v>
      </c>
      <c r="C46" s="6" t="s">
        <v>38</v>
      </c>
      <c r="D46" s="1">
        <v>42065</v>
      </c>
      <c r="E46" s="2">
        <v>65330.81</v>
      </c>
      <c r="F46" s="4">
        <f>E46*1.1*0.25</f>
        <v>17965.972750000001</v>
      </c>
      <c r="G46" s="2">
        <f>F46/25*7.5</f>
        <v>5389.7918250000002</v>
      </c>
      <c r="H46" s="20">
        <f t="shared" si="0"/>
        <v>23355.764575000001</v>
      </c>
    </row>
    <row r="47" spans="1:8" ht="12.75" customHeight="1" x14ac:dyDescent="0.3">
      <c r="A47" s="10" t="s">
        <v>0</v>
      </c>
      <c r="B47" s="6" t="s">
        <v>3</v>
      </c>
      <c r="C47" s="6" t="s">
        <v>39</v>
      </c>
      <c r="D47" s="1">
        <v>42080</v>
      </c>
      <c r="E47" s="2">
        <v>759534.21</v>
      </c>
      <c r="F47" s="4">
        <f>E47*1.1*0.5</f>
        <v>417743.81550000003</v>
      </c>
      <c r="G47" s="2">
        <f>F47/50*15</f>
        <v>125323.14465</v>
      </c>
      <c r="H47" s="20">
        <f t="shared" si="0"/>
        <v>543066.96015000006</v>
      </c>
    </row>
    <row r="48" spans="1:8" ht="12.75" customHeight="1" x14ac:dyDescent="0.3">
      <c r="A48" s="10" t="s">
        <v>0</v>
      </c>
      <c r="B48" s="6" t="s">
        <v>21</v>
      </c>
      <c r="C48" s="6" t="s">
        <v>40</v>
      </c>
      <c r="D48" s="3">
        <v>42081</v>
      </c>
      <c r="E48" s="2">
        <v>259619</v>
      </c>
      <c r="F48" s="4">
        <f>E48*1.1*0.6</f>
        <v>171348.54</v>
      </c>
      <c r="G48" s="2">
        <v>0</v>
      </c>
      <c r="H48" s="20">
        <f t="shared" si="0"/>
        <v>171348.54</v>
      </c>
    </row>
    <row r="49" spans="1:8" ht="12.75" customHeight="1" x14ac:dyDescent="0.3">
      <c r="A49" s="10" t="s">
        <v>0</v>
      </c>
      <c r="B49" s="6" t="s">
        <v>41</v>
      </c>
      <c r="C49" s="33" t="s">
        <v>42</v>
      </c>
      <c r="D49" s="3">
        <v>42081</v>
      </c>
      <c r="E49" s="2">
        <v>173870</v>
      </c>
      <c r="F49" s="4">
        <f>E49*1.1*0.6</f>
        <v>114754.20000000001</v>
      </c>
      <c r="G49" s="2">
        <f>F49/3</f>
        <v>38251.4</v>
      </c>
      <c r="H49" s="20">
        <f t="shared" si="0"/>
        <v>153005.6</v>
      </c>
    </row>
    <row r="50" spans="1:8" ht="12.75" customHeight="1" x14ac:dyDescent="0.3">
      <c r="A50" s="10" t="s">
        <v>0</v>
      </c>
      <c r="B50" s="6" t="s">
        <v>43</v>
      </c>
      <c r="C50" s="6" t="s">
        <v>44</v>
      </c>
      <c r="D50" s="1">
        <v>42090</v>
      </c>
      <c r="E50" s="2">
        <v>1491321.19</v>
      </c>
      <c r="F50" s="4">
        <f>E50*1.1*0.5*0.8</f>
        <v>656181.32360000012</v>
      </c>
      <c r="G50" s="2">
        <f>F50/50*15</f>
        <v>196854.39708000002</v>
      </c>
      <c r="H50" s="20">
        <f t="shared" si="0"/>
        <v>853035.72068000014</v>
      </c>
    </row>
    <row r="51" spans="1:8" ht="12.75" customHeight="1" x14ac:dyDescent="0.3">
      <c r="A51" s="10" t="s">
        <v>0</v>
      </c>
      <c r="B51" s="6" t="s">
        <v>45</v>
      </c>
      <c r="C51" s="6" t="s">
        <v>46</v>
      </c>
      <c r="D51" s="1">
        <v>42090</v>
      </c>
      <c r="E51" s="2">
        <v>524285.54</v>
      </c>
      <c r="F51" s="4">
        <f>E51*1.1*0.5*0.8</f>
        <v>230685.63760000002</v>
      </c>
      <c r="G51" s="2">
        <f>F51/50*15</f>
        <v>69205.691279999999</v>
      </c>
      <c r="H51" s="20">
        <f t="shared" si="0"/>
        <v>299891.32888000004</v>
      </c>
    </row>
    <row r="52" spans="1:8" ht="12.75" customHeight="1" x14ac:dyDescent="0.3">
      <c r="A52" s="10" t="s">
        <v>0</v>
      </c>
      <c r="B52" s="6" t="s">
        <v>21</v>
      </c>
      <c r="C52" s="6" t="s">
        <v>47</v>
      </c>
      <c r="D52" s="3">
        <v>42093</v>
      </c>
      <c r="E52" s="2">
        <v>189165</v>
      </c>
      <c r="F52" s="4">
        <f>E52*1.1*0.6</f>
        <v>124848.90000000001</v>
      </c>
      <c r="G52" s="2">
        <v>0</v>
      </c>
      <c r="H52" s="20">
        <f t="shared" si="0"/>
        <v>124848.90000000001</v>
      </c>
    </row>
    <row r="53" spans="1:8" ht="12.75" customHeight="1" x14ac:dyDescent="0.3">
      <c r="A53" s="10" t="s">
        <v>0</v>
      </c>
      <c r="B53" s="6" t="s">
        <v>48</v>
      </c>
      <c r="C53" s="33" t="s">
        <v>49</v>
      </c>
      <c r="D53" s="3">
        <v>42095</v>
      </c>
      <c r="E53" s="2">
        <v>3006209.21</v>
      </c>
      <c r="F53" s="4">
        <f>E53*1.1*0.6</f>
        <v>1984098.0785999999</v>
      </c>
      <c r="G53" s="2">
        <f>F53/2</f>
        <v>992049.03929999995</v>
      </c>
      <c r="H53" s="20">
        <f t="shared" si="0"/>
        <v>2976147.1179</v>
      </c>
    </row>
    <row r="54" spans="1:8" ht="12.75" customHeight="1" x14ac:dyDescent="0.3">
      <c r="A54" s="10" t="s">
        <v>0</v>
      </c>
      <c r="B54" s="6" t="s">
        <v>50</v>
      </c>
      <c r="C54" s="6" t="s">
        <v>51</v>
      </c>
      <c r="D54" s="1">
        <v>42272</v>
      </c>
      <c r="E54" s="2">
        <v>439581.23</v>
      </c>
      <c r="F54" s="2">
        <v>212757.32</v>
      </c>
      <c r="G54" s="2"/>
      <c r="H54" s="20">
        <f>F54</f>
        <v>212757.32</v>
      </c>
    </row>
    <row r="55" spans="1:8" ht="12.75" customHeight="1" x14ac:dyDescent="0.3">
      <c r="A55" s="10" t="s">
        <v>0</v>
      </c>
      <c r="B55" s="6" t="s">
        <v>52</v>
      </c>
      <c r="C55" s="6" t="s">
        <v>53</v>
      </c>
      <c r="D55" s="1">
        <v>42612</v>
      </c>
      <c r="E55" s="2">
        <v>207221.86</v>
      </c>
      <c r="F55" s="2">
        <v>82888.740000000005</v>
      </c>
      <c r="G55" s="2"/>
      <c r="H55" s="20">
        <f>F55</f>
        <v>82888.740000000005</v>
      </c>
    </row>
    <row r="56" spans="1:8" ht="12.75" customHeight="1" x14ac:dyDescent="0.3">
      <c r="A56" s="42" t="s">
        <v>0</v>
      </c>
      <c r="B56" s="42" t="s">
        <v>82</v>
      </c>
      <c r="C56" s="6" t="s">
        <v>83</v>
      </c>
      <c r="D56" s="1">
        <v>42907</v>
      </c>
      <c r="E56" s="2">
        <v>908679.2</v>
      </c>
      <c r="F56" s="2">
        <f>E56*0.6</f>
        <v>545207.5199999999</v>
      </c>
      <c r="G56" s="2"/>
      <c r="H56" s="5">
        <f>F56</f>
        <v>545207.5199999999</v>
      </c>
    </row>
    <row r="57" spans="1:8" ht="12.75" customHeight="1" x14ac:dyDescent="0.3">
      <c r="A57" s="10" t="s">
        <v>54</v>
      </c>
      <c r="B57" s="6" t="s">
        <v>55</v>
      </c>
      <c r="C57" s="33" t="s">
        <v>56</v>
      </c>
      <c r="D57" s="3">
        <v>42033</v>
      </c>
      <c r="E57" s="2">
        <v>137898.20000000001</v>
      </c>
      <c r="F57" s="4">
        <f t="shared" ref="F57:F63" si="1">E57*1.1*0.6</f>
        <v>91012.812000000005</v>
      </c>
      <c r="G57" s="2">
        <f t="shared" ref="G57:G63" si="2">F57/3</f>
        <v>30337.604000000003</v>
      </c>
      <c r="H57" s="20">
        <f t="shared" ref="H57:H64" si="3">F57+G57</f>
        <v>121350.41600000001</v>
      </c>
    </row>
    <row r="58" spans="1:8" ht="12.75" customHeight="1" x14ac:dyDescent="0.3">
      <c r="A58" s="10" t="s">
        <v>2</v>
      </c>
      <c r="B58" s="6" t="s">
        <v>57</v>
      </c>
      <c r="C58" s="6" t="s">
        <v>58</v>
      </c>
      <c r="D58" s="3">
        <v>42152</v>
      </c>
      <c r="E58" s="2">
        <v>792360.6</v>
      </c>
      <c r="F58" s="4">
        <f t="shared" si="1"/>
        <v>522957.99599999998</v>
      </c>
      <c r="G58" s="2">
        <f t="shared" si="2"/>
        <v>174319.33199999999</v>
      </c>
      <c r="H58" s="20">
        <f t="shared" si="3"/>
        <v>697277.32799999998</v>
      </c>
    </row>
    <row r="59" spans="1:8" ht="12.75" customHeight="1" x14ac:dyDescent="0.3">
      <c r="A59" s="10" t="s">
        <v>59</v>
      </c>
      <c r="B59" s="6" t="s">
        <v>60</v>
      </c>
      <c r="C59" s="33" t="s">
        <v>61</v>
      </c>
      <c r="D59" s="3">
        <v>42053</v>
      </c>
      <c r="E59" s="2">
        <v>228843.43</v>
      </c>
      <c r="F59" s="4">
        <f t="shared" si="1"/>
        <v>151036.66380000001</v>
      </c>
      <c r="G59" s="5">
        <f t="shared" si="2"/>
        <v>50345.554600000003</v>
      </c>
      <c r="H59" s="20">
        <f t="shared" si="3"/>
        <v>201382.21840000001</v>
      </c>
    </row>
    <row r="60" spans="1:8" ht="12.75" customHeight="1" x14ac:dyDescent="0.3">
      <c r="A60" s="10" t="s">
        <v>62</v>
      </c>
      <c r="B60" s="6" t="s">
        <v>63</v>
      </c>
      <c r="C60" s="33" t="s">
        <v>64</v>
      </c>
      <c r="D60" s="3">
        <v>42081</v>
      </c>
      <c r="E60" s="2">
        <v>148571.29</v>
      </c>
      <c r="F60" s="4">
        <f t="shared" si="1"/>
        <v>98057.051400000011</v>
      </c>
      <c r="G60" s="2">
        <f t="shared" si="2"/>
        <v>32685.683800000003</v>
      </c>
      <c r="H60" s="20">
        <f t="shared" si="3"/>
        <v>130742.73520000001</v>
      </c>
    </row>
    <row r="61" spans="1:8" ht="12.75" customHeight="1" x14ac:dyDescent="0.3">
      <c r="A61" s="10" t="s">
        <v>65</v>
      </c>
      <c r="B61" s="6" t="s">
        <v>66</v>
      </c>
      <c r="C61" s="33" t="s">
        <v>67</v>
      </c>
      <c r="D61" s="1">
        <v>41996</v>
      </c>
      <c r="E61" s="2">
        <v>148468.54999999999</v>
      </c>
      <c r="F61" s="4">
        <f t="shared" si="1"/>
        <v>97989.243000000002</v>
      </c>
      <c r="G61" s="2">
        <f t="shared" si="2"/>
        <v>32663.081000000002</v>
      </c>
      <c r="H61" s="20">
        <f t="shared" si="3"/>
        <v>130652.32400000001</v>
      </c>
    </row>
    <row r="62" spans="1:8" ht="12.75" customHeight="1" x14ac:dyDescent="0.3">
      <c r="A62" s="10" t="s">
        <v>68</v>
      </c>
      <c r="B62" s="6" t="s">
        <v>69</v>
      </c>
      <c r="C62" s="6" t="s">
        <v>70</v>
      </c>
      <c r="D62" s="3">
        <v>42033</v>
      </c>
      <c r="E62" s="2">
        <v>124332.8</v>
      </c>
      <c r="F62" s="4">
        <f t="shared" si="1"/>
        <v>82059.648000000001</v>
      </c>
      <c r="G62" s="2">
        <f t="shared" si="2"/>
        <v>27353.216</v>
      </c>
      <c r="H62" s="20">
        <f t="shared" si="3"/>
        <v>109412.864</v>
      </c>
    </row>
    <row r="63" spans="1:8" ht="12.75" customHeight="1" x14ac:dyDescent="0.3">
      <c r="A63" s="10" t="s">
        <v>68</v>
      </c>
      <c r="B63" s="34" t="s">
        <v>75</v>
      </c>
      <c r="C63" s="33" t="s">
        <v>71</v>
      </c>
      <c r="D63" s="3">
        <v>42087</v>
      </c>
      <c r="E63" s="2">
        <v>633277.97</v>
      </c>
      <c r="F63" s="4">
        <f t="shared" si="1"/>
        <v>417963.46019999997</v>
      </c>
      <c r="G63" s="2">
        <f t="shared" si="2"/>
        <v>139321.15339999998</v>
      </c>
      <c r="H63" s="20">
        <f t="shared" si="3"/>
        <v>557284.61359999992</v>
      </c>
    </row>
    <row r="64" spans="1:8" ht="12.75" customHeight="1" thickBot="1" x14ac:dyDescent="0.35">
      <c r="A64" s="11" t="s">
        <v>72</v>
      </c>
      <c r="B64" s="12" t="s">
        <v>73</v>
      </c>
      <c r="C64" s="12" t="s">
        <v>74</v>
      </c>
      <c r="D64" s="13">
        <v>41953</v>
      </c>
      <c r="E64" s="14">
        <v>306282.74</v>
      </c>
      <c r="F64" s="21">
        <f>E64*1.1*0.5</f>
        <v>168455.50700000001</v>
      </c>
      <c r="G64" s="14">
        <f>F64/50*15</f>
        <v>50536.652100000007</v>
      </c>
      <c r="H64" s="22">
        <f t="shared" si="3"/>
        <v>218992.15910000002</v>
      </c>
    </row>
    <row r="65" spans="8:8" x14ac:dyDescent="0.3">
      <c r="H65" s="19">
        <f>SUM(H26:H64)</f>
        <v>25220831.378984999</v>
      </c>
    </row>
  </sheetData>
  <sortState ref="A3:H10">
    <sortCondition ref="A3:A10"/>
  </sortState>
  <mergeCells count="1">
    <mergeCell ref="A2:B2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FDB64D-F105-443D-9BDF-69692AD6B2AE}"/>
</file>

<file path=customXml/itemProps2.xml><?xml version="1.0" encoding="utf-8"?>
<ds:datastoreItem xmlns:ds="http://schemas.openxmlformats.org/officeDocument/2006/customXml" ds:itemID="{AB893D39-AD95-45DA-9F5B-45050EF5E286}"/>
</file>

<file path=customXml/itemProps3.xml><?xml version="1.0" encoding="utf-8"?>
<ds:datastoreItem xmlns:ds="http://schemas.openxmlformats.org/officeDocument/2006/customXml" ds:itemID="{CA300999-7193-48B0-BC7A-67A3129859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2018-04-12T07:09:12Z</cp:lastPrinted>
  <dcterms:created xsi:type="dcterms:W3CDTF">2017-05-02T08:55:18Z</dcterms:created>
  <dcterms:modified xsi:type="dcterms:W3CDTF">2018-04-12T07:09:28Z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