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548" activeTab="0"/>
  </bookViews>
  <sheets>
    <sheet name="details_2017" sheetId="1" r:id="rId1"/>
  </sheets>
  <definedNames>
    <definedName name="_xlnm.Print_Area" localSheetId="0">'details_2017'!$A$1:$AP$54</definedName>
  </definedNames>
  <calcPr fullCalcOnLoad="1"/>
</workbook>
</file>

<file path=xl/sharedStrings.xml><?xml version="1.0" encoding="utf-8"?>
<sst xmlns="http://schemas.openxmlformats.org/spreadsheetml/2006/main" count="151" uniqueCount="126">
  <si>
    <t xml:space="preserve">uitgaven </t>
  </si>
  <si>
    <t>stedenfonds</t>
  </si>
  <si>
    <t xml:space="preserve">personeel </t>
  </si>
  <si>
    <t>overhead</t>
  </si>
  <si>
    <t xml:space="preserve"> </t>
  </si>
  <si>
    <t>reseve</t>
  </si>
  <si>
    <t>totaal</t>
  </si>
  <si>
    <t>GSB</t>
  </si>
  <si>
    <t>Inkomsten</t>
  </si>
  <si>
    <t>stad</t>
  </si>
  <si>
    <t>werking 60-rekeningen</t>
  </si>
  <si>
    <t>totaal werking</t>
  </si>
  <si>
    <t>werking 64-rekeningen</t>
  </si>
  <si>
    <t>werking 65-rekeningen</t>
  </si>
  <si>
    <t>opbrengsten 74-rekening</t>
  </si>
  <si>
    <t>opbrengsten 76-rekening</t>
  </si>
  <si>
    <t>werking 66-rekeningen</t>
  </si>
  <si>
    <t>investerings-subsidies</t>
  </si>
  <si>
    <t>nr</t>
  </si>
  <si>
    <t>projectnaam</t>
  </si>
  <si>
    <t>reeds bestemde fondsen vr 2013 rek 493000</t>
  </si>
  <si>
    <t>----------&gt; algemeen beheer</t>
  </si>
  <si>
    <t xml:space="preserve">Tolkendienst </t>
  </si>
  <si>
    <t>terug te storten toelage derden</t>
  </si>
  <si>
    <t>groeningherplein</t>
  </si>
  <si>
    <t>diensten / div. goederen</t>
  </si>
  <si>
    <t>ind. Pers. Kost</t>
  </si>
  <si>
    <t>afschrijvingen</t>
  </si>
  <si>
    <t>derden : anderen</t>
  </si>
  <si>
    <t>overgedragen opbrensten 2014</t>
  </si>
  <si>
    <t>ESF</t>
  </si>
  <si>
    <t>over te dragen opbrensten / saldo's BF / terug te storten reg. Toelages</t>
  </si>
  <si>
    <t>stad : onrechtstreeks via  vlaanderen</t>
  </si>
  <si>
    <t xml:space="preserve">derden : rechtstreeks via Vlaanderen </t>
  </si>
  <si>
    <t>--------&gt; luik algemene directie</t>
  </si>
  <si>
    <t>kostenplaats</t>
  </si>
  <si>
    <t>algemene directie vzw</t>
  </si>
  <si>
    <t>--------&gt; luik individu</t>
  </si>
  <si>
    <t>2402BEP</t>
  </si>
  <si>
    <t>2402MO</t>
  </si>
  <si>
    <t>2402TB</t>
  </si>
  <si>
    <t>2402DG</t>
  </si>
  <si>
    <t>2402-18</t>
  </si>
  <si>
    <t>2520WS</t>
  </si>
  <si>
    <t>Roma-bemiddelaars</t>
  </si>
  <si>
    <t>IMAMS</t>
  </si>
  <si>
    <t>crisis-opvang : extra middelen</t>
  </si>
  <si>
    <t>4100CULT</t>
  </si>
  <si>
    <t>4200JUR</t>
  </si>
  <si>
    <t>4412PW</t>
  </si>
  <si>
    <t>4412STV</t>
  </si>
  <si>
    <t>4417SFTB</t>
  </si>
  <si>
    <t>4417OI</t>
  </si>
  <si>
    <t>interculturalisering</t>
  </si>
  <si>
    <t>juridische dienst</t>
  </si>
  <si>
    <t>projectwerking Atlas</t>
  </si>
  <si>
    <t>taalbeleid en promotie</t>
  </si>
  <si>
    <t>open inloop team</t>
  </si>
  <si>
    <t>eigen middelen</t>
  </si>
  <si>
    <t>9412ATL</t>
  </si>
  <si>
    <t>exploitatie atlas</t>
  </si>
  <si>
    <t>9417DESG</t>
  </si>
  <si>
    <t>exploitatie desguinlei</t>
  </si>
  <si>
    <t>directie afdeling individu</t>
  </si>
  <si>
    <t>trajectbepaling en intake</t>
  </si>
  <si>
    <t>maatschappelijke orientatie</t>
  </si>
  <si>
    <t>trajectbegeleiding</t>
  </si>
  <si>
    <t>team doorstroom en MP</t>
  </si>
  <si>
    <t>team ondersteuning</t>
  </si>
  <si>
    <t>2510SA</t>
  </si>
  <si>
    <t>sociaal adviseurs</t>
  </si>
  <si>
    <t>4412REF</t>
  </si>
  <si>
    <t>referentie-adres</t>
  </si>
  <si>
    <t>2402INLC</t>
  </si>
  <si>
    <t>e-inclusie inburgering</t>
  </si>
  <si>
    <t xml:space="preserve">team MO-doelgroepen </t>
  </si>
  <si>
    <t>4417OK</t>
  </si>
  <si>
    <t>oefenkansen</t>
  </si>
  <si>
    <t>studio kompas</t>
  </si>
  <si>
    <t>extra trajecten hooggeschoolden + stadsbeurzen</t>
  </si>
  <si>
    <t>onttrekking uit bestemde fondsen rek 133000</t>
  </si>
  <si>
    <t>in resultaat te boeken inkomsten eind 2016</t>
  </si>
  <si>
    <t>ind. Pers. Kost : groepsverz.</t>
  </si>
  <si>
    <t>1SHM120601</t>
  </si>
  <si>
    <t>1SHM120102</t>
  </si>
  <si>
    <t>1SHM120104</t>
  </si>
  <si>
    <t>1SHM120103</t>
  </si>
  <si>
    <t>1SHM120304</t>
  </si>
  <si>
    <t>1SHM120301</t>
  </si>
  <si>
    <t>1SHM120202</t>
  </si>
  <si>
    <t>1SHM120401</t>
  </si>
  <si>
    <t>1SHM120701</t>
  </si>
  <si>
    <t>1SHM120404</t>
  </si>
  <si>
    <t>1SHM120402</t>
  </si>
  <si>
    <t>1HM1202</t>
  </si>
  <si>
    <t>1SHM120601 + 1SHM120301</t>
  </si>
  <si>
    <t>beschikbare inkomsten begin 2017</t>
  </si>
  <si>
    <t>Totale personeelskost</t>
  </si>
  <si>
    <t>totale werkingskost</t>
  </si>
  <si>
    <t xml:space="preserve">Totale kost </t>
  </si>
  <si>
    <t>Saldo</t>
  </si>
  <si>
    <t>Atlas Publiekswerking</t>
  </si>
  <si>
    <t>benaming stedelijke toelage</t>
  </si>
  <si>
    <t>taal-en inburgeringsgercichte intake</t>
  </si>
  <si>
    <t>MO doelgroepen</t>
  </si>
  <si>
    <t>e-inclusie</t>
  </si>
  <si>
    <t>Studio Kompas (Weekendschool)</t>
  </si>
  <si>
    <t>Werving en doorstroom inburgeraars</t>
  </si>
  <si>
    <t>Extra trajecten hooggeschoolden</t>
  </si>
  <si>
    <t>Buurtstewards Roma</t>
  </si>
  <si>
    <t>Traject voor kleuters en OKAN nieuwkomers</t>
  </si>
  <si>
    <t xml:space="preserve">minderjarigen </t>
  </si>
  <si>
    <t>Interculturaliseringstrajecten groep Antwerpen</t>
  </si>
  <si>
    <t>Sociaal Tolken en vertalen</t>
  </si>
  <si>
    <t>Creëren van oefenkansen</t>
  </si>
  <si>
    <t>Taalbeleid groep Antwerpen</t>
  </si>
  <si>
    <t>Open inloop taal</t>
  </si>
  <si>
    <t>Ondersteuning stedelijke acties</t>
  </si>
  <si>
    <t>Exploitatiekosten Desguinlei</t>
  </si>
  <si>
    <t>opbrengsten 75-rekening (financiële opbrengsten)</t>
  </si>
  <si>
    <t>Doelstelling</t>
  </si>
  <si>
    <t xml:space="preserve">algemene ondersteuning </t>
  </si>
  <si>
    <t>directie afdeling organisaties en samenleving</t>
  </si>
  <si>
    <t>--------&gt; luik organisaties en samenleving</t>
  </si>
  <si>
    <t>begroting vzw Integratie en Inburgering Antwerpen 2017</t>
  </si>
  <si>
    <t>opbrengsten 70-rekening (inkomsten gewone werking)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</si>
</sst>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\ &quot;€&quot;_-;\-* #,##0.00\ &quot;€&quot;_-;_-* &quot;-&quot;\ &quot;€&quot;_-;_-@_-"/>
    <numFmt numFmtId="168" formatCode="_-* #,##0\ _€_-;\-* #,##0\ _€_-;_-* &quot;-&quot;??\ _€_-;_-@_-"/>
    <numFmt numFmtId="169" formatCode="_-* #,##0.0\ _€_-;\-* #,##0.0\ _€_-;_-* &quot;-&quot;??\ _€_-;_-@_-"/>
    <numFmt numFmtId="170" formatCode="0.0"/>
    <numFmt numFmtId="171" formatCode="0_ ;[Red]\-0\ "/>
    <numFmt numFmtId="172" formatCode="0.00_ ;[Red]\-0.00\ "/>
    <numFmt numFmtId="173" formatCode="0.0%"/>
    <numFmt numFmtId="174" formatCode="#,##0_ ;[Red]\-#,##0\ "/>
    <numFmt numFmtId="175" formatCode="#,##0.0_ ;[Red]\-#,##0.0\ "/>
    <numFmt numFmtId="176" formatCode="#,##0.00_ ;[Red]\-#,##0.00\ "/>
    <numFmt numFmtId="177" formatCode="#,##0.000_ ;[Red]\-#,##0.000\ "/>
    <numFmt numFmtId="178" formatCode="_-* #,##0.00\ [$€]_-;\-* #,##0.00\ [$€]_-;_-* &quot;-&quot;??\ [$€]_-;_-@_-"/>
    <numFmt numFmtId="179" formatCode="#,##0.0"/>
    <numFmt numFmtId="180" formatCode="_ * #,##0_ ;_ * \-#,##0_ ;_ * &quot;-&quot;??_ ;_ @_ "/>
    <numFmt numFmtId="181" formatCode="_ [$€-813]\ * #,##0.00_ ;_ [$€-813]\ * \-#,##0.00_ ;_ [$€-813]\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57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4" fontId="6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68" fontId="2" fillId="33" borderId="11" xfId="49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8" fillId="33" borderId="12" xfId="0" applyFont="1" applyFill="1" applyBorder="1" applyAlignment="1" quotePrefix="1">
      <alignment/>
    </xf>
    <xf numFmtId="0" fontId="5" fillId="33" borderId="11" xfId="0" applyFont="1" applyFill="1" applyBorder="1" applyAlignment="1">
      <alignment/>
    </xf>
    <xf numFmtId="0" fontId="8" fillId="33" borderId="11" xfId="0" applyFont="1" applyFill="1" applyBorder="1" applyAlignment="1" quotePrefix="1">
      <alignment/>
    </xf>
    <xf numFmtId="43" fontId="3" fillId="33" borderId="0" xfId="0" applyNumberFormat="1" applyFont="1" applyFill="1" applyAlignment="1">
      <alignment/>
    </xf>
    <xf numFmtId="165" fontId="6" fillId="33" borderId="11" xfId="0" applyNumberFormat="1" applyFont="1" applyFill="1" applyBorder="1" applyAlignment="1">
      <alignment horizontal="center"/>
    </xf>
    <xf numFmtId="165" fontId="3" fillId="33" borderId="0" xfId="0" applyNumberFormat="1" applyFont="1" applyFill="1" applyAlignment="1">
      <alignment/>
    </xf>
    <xf numFmtId="0" fontId="4" fillId="33" borderId="11" xfId="0" applyFont="1" applyFill="1" applyBorder="1" applyAlignment="1" quotePrefix="1">
      <alignment/>
    </xf>
    <xf numFmtId="165" fontId="6" fillId="33" borderId="11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166" fontId="9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49" fontId="10" fillId="33" borderId="0" xfId="0" applyNumberFormat="1" applyFont="1" applyFill="1" applyBorder="1" applyAlignment="1">
      <alignment horizontal="left"/>
    </xf>
    <xf numFmtId="166" fontId="3" fillId="33" borderId="0" xfId="0" applyNumberFormat="1" applyFont="1" applyFill="1" applyAlignment="1">
      <alignment/>
    </xf>
    <xf numFmtId="172" fontId="2" fillId="33" borderId="11" xfId="0" applyNumberFormat="1" applyFont="1" applyFill="1" applyBorder="1" applyAlignment="1">
      <alignment horizontal="left"/>
    </xf>
    <xf numFmtId="172" fontId="2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165" fontId="6" fillId="33" borderId="0" xfId="0" applyNumberFormat="1" applyFont="1" applyFill="1" applyBorder="1" applyAlignment="1">
      <alignment horizontal="center"/>
    </xf>
    <xf numFmtId="1" fontId="2" fillId="33" borderId="11" xfId="70" applyNumberFormat="1" applyFont="1" applyFill="1" applyBorder="1" applyAlignment="1">
      <alignment horizontal="left"/>
      <protection/>
    </xf>
    <xf numFmtId="49" fontId="51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 horizontal="center" wrapText="1"/>
    </xf>
    <xf numFmtId="165" fontId="2" fillId="33" borderId="11" xfId="0" applyNumberFormat="1" applyFont="1" applyFill="1" applyBorder="1" applyAlignment="1">
      <alignment horizontal="center" wrapText="1"/>
    </xf>
    <xf numFmtId="165" fontId="2" fillId="33" borderId="11" xfId="0" applyNumberFormat="1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181" fontId="6" fillId="34" borderId="11" xfId="0" applyNumberFormat="1" applyFont="1" applyFill="1" applyBorder="1" applyAlignment="1">
      <alignment horizontal="center"/>
    </xf>
    <xf numFmtId="181" fontId="6" fillId="33" borderId="11" xfId="0" applyNumberFormat="1" applyFont="1" applyFill="1" applyBorder="1" applyAlignment="1">
      <alignment horizontal="center"/>
    </xf>
    <xf numFmtId="181" fontId="6" fillId="33" borderId="11" xfId="0" applyNumberFormat="1" applyFont="1" applyFill="1" applyBorder="1" applyAlignment="1">
      <alignment horizontal="center" wrapText="1"/>
    </xf>
    <xf numFmtId="181" fontId="6" fillId="33" borderId="11" xfId="0" applyNumberFormat="1" applyFont="1" applyFill="1" applyBorder="1" applyAlignment="1">
      <alignment horizontal="center" wrapText="1"/>
    </xf>
    <xf numFmtId="181" fontId="2" fillId="33" borderId="11" xfId="0" applyNumberFormat="1" applyFont="1" applyFill="1" applyBorder="1" applyAlignment="1">
      <alignment horizontal="center" wrapText="1"/>
    </xf>
    <xf numFmtId="181" fontId="2" fillId="33" borderId="11" xfId="49" applyNumberFormat="1" applyFont="1" applyFill="1" applyBorder="1" applyAlignment="1">
      <alignment/>
    </xf>
    <xf numFmtId="181" fontId="2" fillId="33" borderId="11" xfId="0" applyNumberFormat="1" applyFont="1" applyFill="1" applyBorder="1" applyAlignment="1">
      <alignment horizontal="center"/>
    </xf>
    <xf numFmtId="181" fontId="3" fillId="33" borderId="11" xfId="0" applyNumberFormat="1" applyFont="1" applyFill="1" applyBorder="1" applyAlignment="1">
      <alignment/>
    </xf>
    <xf numFmtId="181" fontId="2" fillId="33" borderId="11" xfId="0" applyNumberFormat="1" applyFont="1" applyFill="1" applyBorder="1" applyAlignment="1">
      <alignment horizontal="right"/>
    </xf>
    <xf numFmtId="165" fontId="6" fillId="35" borderId="13" xfId="0" applyNumberFormat="1" applyFont="1" applyFill="1" applyBorder="1" applyAlignment="1">
      <alignment horizontal="center"/>
    </xf>
    <xf numFmtId="165" fontId="6" fillId="35" borderId="14" xfId="0" applyNumberFormat="1" applyFont="1" applyFill="1" applyBorder="1" applyAlignment="1">
      <alignment horizontal="center"/>
    </xf>
    <xf numFmtId="165" fontId="6" fillId="35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Euro 2 2" xfId="43"/>
    <cellStyle name="Gekoppelde cel" xfId="44"/>
    <cellStyle name="Followed Hyperlink" xfId="45"/>
    <cellStyle name="Goed" xfId="46"/>
    <cellStyle name="Hyperlink" xfId="47"/>
    <cellStyle name="Invoer" xfId="48"/>
    <cellStyle name="Comma" xfId="49"/>
    <cellStyle name="Comma [0]" xfId="50"/>
    <cellStyle name="Komma 2" xfId="51"/>
    <cellStyle name="Komma 3" xfId="52"/>
    <cellStyle name="Kop 1" xfId="53"/>
    <cellStyle name="Kop 2" xfId="54"/>
    <cellStyle name="Kop 3" xfId="55"/>
    <cellStyle name="Kop 4" xfId="56"/>
    <cellStyle name="Neutraal" xfId="57"/>
    <cellStyle name="Notitie" xfId="58"/>
    <cellStyle name="Notitie 2" xfId="59"/>
    <cellStyle name="Ongeldig" xfId="60"/>
    <cellStyle name="Percent" xfId="61"/>
    <cellStyle name="Procent 2" xfId="62"/>
    <cellStyle name="Procent 3" xfId="63"/>
    <cellStyle name="Procent 4" xfId="64"/>
    <cellStyle name="Procent 5" xfId="65"/>
    <cellStyle name="Standaard 10" xfId="66"/>
    <cellStyle name="Standaard 2" xfId="67"/>
    <cellStyle name="Standaard 2 2" xfId="68"/>
    <cellStyle name="Standaard 2 3" xfId="69"/>
    <cellStyle name="Standaard 3" xfId="70"/>
    <cellStyle name="Standaard 4" xfId="71"/>
    <cellStyle name="Standaard 5" xfId="72"/>
    <cellStyle name="Standaard 5 2" xfId="73"/>
    <cellStyle name="Standaard 6" xfId="74"/>
    <cellStyle name="Standaard 6 2" xfId="75"/>
    <cellStyle name="Standaard 6 3" xfId="76"/>
    <cellStyle name="Standaard 7" xfId="77"/>
    <cellStyle name="Standaard 8" xfId="78"/>
    <cellStyle name="Standaard 8 2" xfId="79"/>
    <cellStyle name="Standaard 8 3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19.140625" style="1" customWidth="1"/>
    <col min="2" max="2" width="16.7109375" style="1" bestFit="1" customWidth="1"/>
    <col min="3" max="3" width="16.28125" style="1" customWidth="1"/>
    <col min="4" max="4" width="35.57421875" style="1" customWidth="1"/>
    <col min="5" max="5" width="10.140625" style="1" hidden="1" customWidth="1"/>
    <col min="6" max="7" width="4.8515625" style="1" hidden="1" customWidth="1"/>
    <col min="8" max="8" width="28.7109375" style="1" customWidth="1"/>
    <col min="9" max="9" width="14.57421875" style="1" customWidth="1"/>
    <col min="10" max="10" width="15.57421875" style="1" customWidth="1"/>
    <col min="11" max="11" width="12.140625" style="1" customWidth="1"/>
    <col min="12" max="12" width="11.28125" style="1" customWidth="1"/>
    <col min="13" max="13" width="6.7109375" style="1" hidden="1" customWidth="1"/>
    <col min="14" max="14" width="7.28125" style="1" hidden="1" customWidth="1"/>
    <col min="15" max="15" width="10.00390625" style="1" hidden="1" customWidth="1"/>
    <col min="16" max="16" width="11.7109375" style="1" hidden="1" customWidth="1"/>
    <col min="17" max="17" width="13.28125" style="1" customWidth="1"/>
    <col min="18" max="18" width="14.140625" style="1" customWidth="1"/>
    <col min="19" max="19" width="10.140625" style="1" hidden="1" customWidth="1"/>
    <col min="20" max="20" width="10.00390625" style="1" customWidth="1"/>
    <col min="21" max="21" width="7.00390625" style="1" hidden="1" customWidth="1"/>
    <col min="22" max="22" width="17.421875" style="1" customWidth="1"/>
    <col min="23" max="23" width="14.8515625" style="1" hidden="1" customWidth="1"/>
    <col min="24" max="24" width="13.28125" style="1" customWidth="1"/>
    <col min="25" max="25" width="0.13671875" style="1" customWidth="1"/>
    <col min="26" max="28" width="15.7109375" style="1" hidden="1" customWidth="1"/>
    <col min="29" max="29" width="10.00390625" style="1" hidden="1" customWidth="1"/>
    <col min="30" max="30" width="13.28125" style="1" hidden="1" customWidth="1"/>
    <col min="31" max="31" width="11.140625" style="1" hidden="1" customWidth="1"/>
    <col min="32" max="33" width="9.7109375" style="1" hidden="1" customWidth="1"/>
    <col min="34" max="34" width="6.8515625" style="1" hidden="1" customWidth="1"/>
    <col min="35" max="35" width="11.8515625" style="1" hidden="1" customWidth="1"/>
    <col min="36" max="36" width="8.28125" style="1" hidden="1" customWidth="1"/>
    <col min="37" max="37" width="6.28125" style="1" hidden="1" customWidth="1"/>
    <col min="38" max="38" width="14.28125" style="1" hidden="1" customWidth="1"/>
    <col min="39" max="39" width="17.28125" style="1" bestFit="1" customWidth="1"/>
    <col min="40" max="40" width="15.28125" style="1" bestFit="1" customWidth="1"/>
    <col min="41" max="41" width="15.28125" style="1" customWidth="1"/>
    <col min="42" max="42" width="15.00390625" style="1" customWidth="1"/>
    <col min="43" max="16384" width="9.140625" style="1" customWidth="1"/>
  </cols>
  <sheetData>
    <row r="1" spans="1:41" ht="13.5" thickBo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3"/>
      <c r="AM1" s="32"/>
      <c r="AN1" s="32"/>
      <c r="AO1" s="38"/>
    </row>
    <row r="2" spans="1:42" ht="15">
      <c r="A2" s="3"/>
      <c r="B2" s="31" t="s">
        <v>124</v>
      </c>
      <c r="C2" s="24"/>
      <c r="D2" s="2"/>
      <c r="E2" s="48" t="s">
        <v>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29"/>
      <c r="Z2" s="48" t="s">
        <v>0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4"/>
      <c r="AN2" s="54"/>
      <c r="AO2" s="54"/>
      <c r="AP2" s="55"/>
    </row>
    <row r="3" spans="1:42" ht="49.5" customHeight="1">
      <c r="A3" s="8" t="s">
        <v>18</v>
      </c>
      <c r="B3" s="7" t="s">
        <v>35</v>
      </c>
      <c r="C3" s="7" t="s">
        <v>120</v>
      </c>
      <c r="D3" s="5" t="s">
        <v>19</v>
      </c>
      <c r="E3" s="17" t="s">
        <v>1</v>
      </c>
      <c r="F3" s="17" t="s">
        <v>7</v>
      </c>
      <c r="G3" s="17" t="s">
        <v>30</v>
      </c>
      <c r="H3" s="17" t="s">
        <v>102</v>
      </c>
      <c r="I3" s="17" t="s">
        <v>9</v>
      </c>
      <c r="J3" s="34" t="s">
        <v>32</v>
      </c>
      <c r="K3" s="34" t="s">
        <v>33</v>
      </c>
      <c r="L3" s="34" t="s">
        <v>28</v>
      </c>
      <c r="M3" s="34" t="s">
        <v>23</v>
      </c>
      <c r="N3" s="34" t="s">
        <v>17</v>
      </c>
      <c r="O3" s="34" t="s">
        <v>29</v>
      </c>
      <c r="P3" s="34" t="s">
        <v>20</v>
      </c>
      <c r="Q3" s="34" t="s">
        <v>80</v>
      </c>
      <c r="R3" s="34" t="s">
        <v>125</v>
      </c>
      <c r="S3" s="20" t="s">
        <v>14</v>
      </c>
      <c r="T3" s="34" t="s">
        <v>119</v>
      </c>
      <c r="U3" s="20" t="s">
        <v>15</v>
      </c>
      <c r="V3" s="34" t="s">
        <v>96</v>
      </c>
      <c r="W3" s="34" t="s">
        <v>31</v>
      </c>
      <c r="X3" s="34" t="s">
        <v>81</v>
      </c>
      <c r="Y3" s="34" t="s">
        <v>4</v>
      </c>
      <c r="Z3" s="17" t="s">
        <v>2</v>
      </c>
      <c r="AA3" s="34" t="s">
        <v>10</v>
      </c>
      <c r="AB3" s="34" t="s">
        <v>82</v>
      </c>
      <c r="AC3" s="34" t="s">
        <v>26</v>
      </c>
      <c r="AD3" s="34" t="s">
        <v>25</v>
      </c>
      <c r="AE3" s="34" t="s">
        <v>27</v>
      </c>
      <c r="AF3" s="34" t="s">
        <v>12</v>
      </c>
      <c r="AG3" s="34" t="s">
        <v>13</v>
      </c>
      <c r="AH3" s="34" t="s">
        <v>16</v>
      </c>
      <c r="AI3" s="34" t="s">
        <v>11</v>
      </c>
      <c r="AJ3" s="17" t="s">
        <v>3</v>
      </c>
      <c r="AK3" s="17" t="s">
        <v>5</v>
      </c>
      <c r="AL3" s="17" t="s">
        <v>6</v>
      </c>
      <c r="AM3" s="17" t="s">
        <v>97</v>
      </c>
      <c r="AN3" s="17" t="s">
        <v>98</v>
      </c>
      <c r="AO3" s="17" t="s">
        <v>99</v>
      </c>
      <c r="AP3" s="17" t="s">
        <v>100</v>
      </c>
    </row>
    <row r="4" spans="1:42" ht="15.75" customHeight="1">
      <c r="A4" s="8"/>
      <c r="B4" s="7"/>
      <c r="C4" s="7"/>
      <c r="D4" s="5"/>
      <c r="E4" s="17"/>
      <c r="F4" s="17"/>
      <c r="G4" s="17"/>
      <c r="H4" s="17"/>
      <c r="I4" s="39">
        <f aca="true" t="shared" si="0" ref="I4:AP4">SUM(I6:I38)</f>
        <v>3913361</v>
      </c>
      <c r="J4" s="39">
        <f t="shared" si="0"/>
        <v>15289693.999999998</v>
      </c>
      <c r="K4" s="39">
        <f t="shared" si="0"/>
        <v>40833.33</v>
      </c>
      <c r="L4" s="39">
        <f t="shared" si="0"/>
        <v>200000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 t="shared" si="0"/>
        <v>37863.39</v>
      </c>
      <c r="R4" s="39">
        <f t="shared" si="0"/>
        <v>197954.94</v>
      </c>
      <c r="S4" s="39">
        <f t="shared" si="0"/>
        <v>0</v>
      </c>
      <c r="T4" s="39">
        <f t="shared" si="0"/>
        <v>25292.38</v>
      </c>
      <c r="U4" s="39">
        <f t="shared" si="0"/>
        <v>0</v>
      </c>
      <c r="V4" s="39">
        <f t="shared" si="0"/>
        <v>19704999.040000003</v>
      </c>
      <c r="W4" s="39">
        <f t="shared" si="0"/>
        <v>0</v>
      </c>
      <c r="X4" s="39">
        <f t="shared" si="0"/>
        <v>19704999.040000003</v>
      </c>
      <c r="Y4" s="39">
        <f t="shared" si="0"/>
        <v>0</v>
      </c>
      <c r="Z4" s="39">
        <f t="shared" si="0"/>
        <v>16504532.080000004</v>
      </c>
      <c r="AA4" s="39">
        <f t="shared" si="0"/>
        <v>0</v>
      </c>
      <c r="AB4" s="39">
        <f t="shared" si="0"/>
        <v>760666.5099999998</v>
      </c>
      <c r="AC4" s="39">
        <f t="shared" si="0"/>
        <v>292460.21</v>
      </c>
      <c r="AD4" s="39">
        <f t="shared" si="0"/>
        <v>1838925.5500000003</v>
      </c>
      <c r="AE4" s="39">
        <f t="shared" si="0"/>
        <v>238587.49</v>
      </c>
      <c r="AF4" s="39">
        <f t="shared" si="0"/>
        <v>8388.939999999999</v>
      </c>
      <c r="AG4" s="39">
        <f t="shared" si="0"/>
        <v>1255</v>
      </c>
      <c r="AH4" s="39">
        <f t="shared" si="0"/>
        <v>0</v>
      </c>
      <c r="AI4" s="39">
        <f t="shared" si="0"/>
        <v>19644815.780000005</v>
      </c>
      <c r="AJ4" s="39">
        <f t="shared" si="0"/>
        <v>0</v>
      </c>
      <c r="AK4" s="39">
        <f t="shared" si="0"/>
        <v>0</v>
      </c>
      <c r="AL4" s="39">
        <f t="shared" si="0"/>
        <v>19644815.780000005</v>
      </c>
      <c r="AM4" s="39">
        <f t="shared" si="0"/>
        <v>17557658.799999997</v>
      </c>
      <c r="AN4" s="39">
        <f t="shared" si="0"/>
        <v>2087156.9799999993</v>
      </c>
      <c r="AO4" s="39">
        <f t="shared" si="0"/>
        <v>19644815.780000005</v>
      </c>
      <c r="AP4" s="39">
        <f t="shared" si="0"/>
        <v>60183.260000000606</v>
      </c>
    </row>
    <row r="5" spans="1:42" ht="20.25" customHeight="1">
      <c r="A5" s="13" t="s">
        <v>34</v>
      </c>
      <c r="B5" s="7"/>
      <c r="C5" s="7"/>
      <c r="D5" s="5"/>
      <c r="E5" s="17"/>
      <c r="F5" s="17"/>
      <c r="G5" s="17"/>
      <c r="H5" s="17"/>
      <c r="I5" s="40"/>
      <c r="J5" s="40"/>
      <c r="K5" s="40"/>
      <c r="L5" s="40"/>
      <c r="M5" s="40"/>
      <c r="N5" s="41"/>
      <c r="O5" s="41"/>
      <c r="P5" s="41"/>
      <c r="Q5" s="41"/>
      <c r="R5" s="42"/>
      <c r="S5" s="42"/>
      <c r="T5" s="42"/>
      <c r="U5" s="42"/>
      <c r="V5" s="43"/>
      <c r="W5" s="42"/>
      <c r="X5" s="43"/>
      <c r="Y5" s="41"/>
      <c r="Z5" s="40"/>
      <c r="AA5" s="41"/>
      <c r="AB5" s="41"/>
      <c r="AC5" s="41"/>
      <c r="AD5" s="41"/>
      <c r="AE5" s="41"/>
      <c r="AF5" s="41"/>
      <c r="AG5" s="41"/>
      <c r="AH5" s="41"/>
      <c r="AI5" s="44"/>
      <c r="AJ5" s="40"/>
      <c r="AK5" s="40"/>
      <c r="AL5" s="45"/>
      <c r="AM5" s="45"/>
      <c r="AN5" s="45"/>
      <c r="AO5" s="45"/>
      <c r="AP5" s="46"/>
    </row>
    <row r="6" spans="1:42" s="6" customFormat="1" ht="12.75">
      <c r="A6" s="11">
        <v>1</v>
      </c>
      <c r="B6" s="10">
        <v>1000</v>
      </c>
      <c r="C6" s="30" t="s">
        <v>83</v>
      </c>
      <c r="D6" s="10" t="s">
        <v>36</v>
      </c>
      <c r="E6" s="9"/>
      <c r="F6" s="9"/>
      <c r="G6" s="9"/>
      <c r="H6" s="9"/>
      <c r="I6" s="44"/>
      <c r="J6" s="44">
        <v>531835.4408764201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3">
        <f aca="true" t="shared" si="1" ref="V6:V19">SUM(E6:S6)</f>
        <v>531835.4408764201</v>
      </c>
      <c r="W6" s="44"/>
      <c r="X6" s="43">
        <f aca="true" t="shared" si="2" ref="X6:X11">+V6+W6</f>
        <v>531835.4408764201</v>
      </c>
      <c r="Y6" s="44"/>
      <c r="Z6" s="44">
        <v>496177.19</v>
      </c>
      <c r="AA6" s="44"/>
      <c r="AB6" s="44">
        <v>32174.87</v>
      </c>
      <c r="AC6" s="44">
        <v>3220.59</v>
      </c>
      <c r="AD6" s="44">
        <v>16658.09</v>
      </c>
      <c r="AE6" s="44">
        <v>1769.26</v>
      </c>
      <c r="AF6" s="44"/>
      <c r="AG6" s="44"/>
      <c r="AH6" s="44"/>
      <c r="AI6" s="44">
        <f aca="true" t="shared" si="3" ref="AI6:AI42">SUM(Z6:AH6)</f>
        <v>550000</v>
      </c>
      <c r="AJ6" s="44"/>
      <c r="AK6" s="44"/>
      <c r="AL6" s="45">
        <f aca="true" t="shared" si="4" ref="AL6:AL13">+AJ6+AI6</f>
        <v>550000</v>
      </c>
      <c r="AM6" s="45">
        <f>Z6+AB6+AC6</f>
        <v>531572.65</v>
      </c>
      <c r="AN6" s="45">
        <f>AD6+AE6+AF6+AG6</f>
        <v>18427.35</v>
      </c>
      <c r="AO6" s="45">
        <f>AM6+AN6</f>
        <v>550000</v>
      </c>
      <c r="AP6" s="45">
        <f>V6-AO6</f>
        <v>-18164.55912357988</v>
      </c>
    </row>
    <row r="7" spans="1:42" s="6" customFormat="1" ht="12.75">
      <c r="A7" s="13" t="s">
        <v>37</v>
      </c>
      <c r="B7" s="10"/>
      <c r="C7" s="33"/>
      <c r="D7" s="10"/>
      <c r="E7" s="9"/>
      <c r="F7" s="9"/>
      <c r="G7" s="9"/>
      <c r="H7" s="9"/>
      <c r="I7" s="44"/>
      <c r="J7" s="44">
        <v>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3"/>
      <c r="W7" s="44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5"/>
      <c r="AM7" s="45"/>
      <c r="AN7" s="45"/>
      <c r="AO7" s="45"/>
      <c r="AP7" s="45"/>
    </row>
    <row r="8" spans="1:42" s="6" customFormat="1" ht="12.75">
      <c r="A8" s="11">
        <v>2</v>
      </c>
      <c r="B8" s="10">
        <v>2000</v>
      </c>
      <c r="C8" s="30" t="s">
        <v>83</v>
      </c>
      <c r="D8" s="10" t="s">
        <v>63</v>
      </c>
      <c r="E8" s="9"/>
      <c r="F8" s="9"/>
      <c r="G8" s="9"/>
      <c r="H8" s="9"/>
      <c r="I8" s="44"/>
      <c r="J8" s="44">
        <v>324419.609264881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3">
        <f t="shared" si="1"/>
        <v>324419.609264881</v>
      </c>
      <c r="W8" s="44"/>
      <c r="X8" s="43">
        <f t="shared" si="2"/>
        <v>324419.609264881</v>
      </c>
      <c r="Y8" s="44"/>
      <c r="Z8" s="44">
        <v>282593</v>
      </c>
      <c r="AA8" s="44"/>
      <c r="AB8" s="44">
        <v>19877.64</v>
      </c>
      <c r="AC8" s="44">
        <v>1361.79</v>
      </c>
      <c r="AD8" s="44">
        <v>19997.68</v>
      </c>
      <c r="AE8" s="44">
        <v>11669.89</v>
      </c>
      <c r="AF8" s="44"/>
      <c r="AG8" s="44"/>
      <c r="AH8" s="44"/>
      <c r="AI8" s="44">
        <f t="shared" si="3"/>
        <v>335500</v>
      </c>
      <c r="AJ8" s="44"/>
      <c r="AK8" s="44"/>
      <c r="AL8" s="45">
        <f t="shared" si="4"/>
        <v>335500</v>
      </c>
      <c r="AM8" s="45">
        <f aca="true" t="shared" si="5" ref="AM8:AM38">Z8+AB8+AC8</f>
        <v>303832.43</v>
      </c>
      <c r="AN8" s="45">
        <f aca="true" t="shared" si="6" ref="AN8:AN38">AD8+AE8+AF8+AG8</f>
        <v>31667.57</v>
      </c>
      <c r="AO8" s="45">
        <f aca="true" t="shared" si="7" ref="AO8:AO38">AM8+AN8</f>
        <v>335500</v>
      </c>
      <c r="AP8" s="45">
        <f aca="true" t="shared" si="8" ref="AP8:AP38">V8-AO8</f>
        <v>-11080.390735119</v>
      </c>
    </row>
    <row r="9" spans="1:42" s="6" customFormat="1" ht="12.75">
      <c r="A9" s="11">
        <v>3</v>
      </c>
      <c r="B9" s="10" t="s">
        <v>38</v>
      </c>
      <c r="C9" s="30" t="s">
        <v>84</v>
      </c>
      <c r="D9" s="10" t="s">
        <v>64</v>
      </c>
      <c r="E9" s="9"/>
      <c r="F9" s="9"/>
      <c r="G9" s="9"/>
      <c r="H9" s="9" t="s">
        <v>103</v>
      </c>
      <c r="I9" s="44">
        <v>153000</v>
      </c>
      <c r="J9" s="44">
        <v>896384.4612589845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3">
        <f t="shared" si="1"/>
        <v>1049384.4612589846</v>
      </c>
      <c r="W9" s="44"/>
      <c r="X9" s="43">
        <f t="shared" si="2"/>
        <v>1049384.4612589846</v>
      </c>
      <c r="Y9" s="44"/>
      <c r="Z9" s="44">
        <v>982445.4</v>
      </c>
      <c r="AA9" s="44"/>
      <c r="AB9" s="44">
        <v>51610.72</v>
      </c>
      <c r="AC9" s="44">
        <v>11258.78</v>
      </c>
      <c r="AD9" s="44">
        <v>30532.26</v>
      </c>
      <c r="AE9" s="44">
        <v>4152.84</v>
      </c>
      <c r="AF9" s="44"/>
      <c r="AG9" s="44"/>
      <c r="AH9" s="44"/>
      <c r="AI9" s="44">
        <f t="shared" si="3"/>
        <v>1080000</v>
      </c>
      <c r="AJ9" s="44"/>
      <c r="AK9" s="44"/>
      <c r="AL9" s="45">
        <f t="shared" si="4"/>
        <v>1080000</v>
      </c>
      <c r="AM9" s="45">
        <f t="shared" si="5"/>
        <v>1045314.9</v>
      </c>
      <c r="AN9" s="45">
        <f t="shared" si="6"/>
        <v>34685.1</v>
      </c>
      <c r="AO9" s="45">
        <f t="shared" si="7"/>
        <v>1080000</v>
      </c>
      <c r="AP9" s="45">
        <f t="shared" si="8"/>
        <v>-30615.538741015363</v>
      </c>
    </row>
    <row r="10" spans="1:42" s="6" customFormat="1" ht="12.75">
      <c r="A10" s="11">
        <v>4</v>
      </c>
      <c r="B10" s="10" t="s">
        <v>39</v>
      </c>
      <c r="C10" s="30" t="s">
        <v>83</v>
      </c>
      <c r="D10" s="10" t="s">
        <v>65</v>
      </c>
      <c r="E10" s="9" t="s">
        <v>4</v>
      </c>
      <c r="F10" s="9"/>
      <c r="G10" s="9"/>
      <c r="H10" s="9"/>
      <c r="I10" s="44"/>
      <c r="J10" s="44">
        <v>2590038.5970681664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3">
        <f t="shared" si="1"/>
        <v>2590038.5970681664</v>
      </c>
      <c r="W10" s="44"/>
      <c r="X10" s="43">
        <f t="shared" si="2"/>
        <v>2590038.5970681664</v>
      </c>
      <c r="Y10" s="44"/>
      <c r="Z10" s="44">
        <v>2155555.04</v>
      </c>
      <c r="AA10" s="44"/>
      <c r="AB10" s="44">
        <v>111563.08</v>
      </c>
      <c r="AC10" s="44">
        <v>29361.35</v>
      </c>
      <c r="AD10" s="44">
        <v>336564.68</v>
      </c>
      <c r="AE10" s="44">
        <v>45455.85</v>
      </c>
      <c r="AF10" s="44"/>
      <c r="AG10" s="44"/>
      <c r="AH10" s="44"/>
      <c r="AI10" s="44">
        <f t="shared" si="3"/>
        <v>2678500.0000000005</v>
      </c>
      <c r="AJ10" s="44"/>
      <c r="AK10" s="44"/>
      <c r="AL10" s="45">
        <f t="shared" si="4"/>
        <v>2678500.0000000005</v>
      </c>
      <c r="AM10" s="45">
        <f t="shared" si="5"/>
        <v>2296479.47</v>
      </c>
      <c r="AN10" s="45">
        <f t="shared" si="6"/>
        <v>382020.52999999997</v>
      </c>
      <c r="AO10" s="45">
        <f t="shared" si="7"/>
        <v>2678500</v>
      </c>
      <c r="AP10" s="45">
        <f t="shared" si="8"/>
        <v>-88461.40293183364</v>
      </c>
    </row>
    <row r="11" spans="1:42" s="6" customFormat="1" ht="12.75">
      <c r="A11" s="11">
        <v>5</v>
      </c>
      <c r="B11" s="10" t="s">
        <v>40</v>
      </c>
      <c r="C11" s="30" t="s">
        <v>83</v>
      </c>
      <c r="D11" s="10" t="s">
        <v>66</v>
      </c>
      <c r="E11" s="9"/>
      <c r="F11" s="9"/>
      <c r="G11" s="9"/>
      <c r="H11" s="9"/>
      <c r="I11" s="44"/>
      <c r="J11" s="44">
        <v>3191979.618787388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3">
        <f t="shared" si="1"/>
        <v>3191979.618787388</v>
      </c>
      <c r="W11" s="44"/>
      <c r="X11" s="43">
        <f t="shared" si="2"/>
        <v>3191979.618787388</v>
      </c>
      <c r="Y11" s="44"/>
      <c r="Z11" s="44">
        <f>3033236.41-105231</f>
        <v>2928005.41</v>
      </c>
      <c r="AA11" s="44"/>
      <c r="AB11" s="44">
        <v>159289.18</v>
      </c>
      <c r="AC11" s="44">
        <v>36980.06</v>
      </c>
      <c r="AD11" s="44">
        <v>20239.04</v>
      </c>
      <c r="AE11" s="44">
        <v>51255.31</v>
      </c>
      <c r="AF11" s="44"/>
      <c r="AG11" s="44"/>
      <c r="AH11" s="44"/>
      <c r="AI11" s="44">
        <f t="shared" si="3"/>
        <v>3195769.0000000005</v>
      </c>
      <c r="AJ11" s="44"/>
      <c r="AK11" s="44"/>
      <c r="AL11" s="45">
        <f t="shared" si="4"/>
        <v>3195769.0000000005</v>
      </c>
      <c r="AM11" s="45">
        <f t="shared" si="5"/>
        <v>3124274.6500000004</v>
      </c>
      <c r="AN11" s="45">
        <f t="shared" si="6"/>
        <v>71494.35</v>
      </c>
      <c r="AO11" s="45">
        <f t="shared" si="7"/>
        <v>3195769.0000000005</v>
      </c>
      <c r="AP11" s="45">
        <f t="shared" si="8"/>
        <v>-3789.381212612614</v>
      </c>
    </row>
    <row r="12" spans="1:42" s="6" customFormat="1" ht="12.75">
      <c r="A12" s="11">
        <v>6</v>
      </c>
      <c r="B12" s="10" t="s">
        <v>41</v>
      </c>
      <c r="C12" s="30" t="s">
        <v>85</v>
      </c>
      <c r="D12" s="10" t="s">
        <v>75</v>
      </c>
      <c r="E12" s="9"/>
      <c r="F12" s="9"/>
      <c r="G12" s="9"/>
      <c r="H12" s="9" t="s">
        <v>104</v>
      </c>
      <c r="I12" s="44">
        <v>126846</v>
      </c>
      <c r="J12" s="44">
        <v>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3">
        <f t="shared" si="1"/>
        <v>126846</v>
      </c>
      <c r="W12" s="44"/>
      <c r="X12" s="43">
        <f>+W12+V12</f>
        <v>126846</v>
      </c>
      <c r="Y12" s="44"/>
      <c r="Z12" s="44">
        <v>118024.45</v>
      </c>
      <c r="AA12" s="44"/>
      <c r="AB12" s="44">
        <v>6275.7</v>
      </c>
      <c r="AC12" s="44">
        <v>1767.35</v>
      </c>
      <c r="AD12" s="44">
        <v>503.5</v>
      </c>
      <c r="AE12" s="44">
        <v>275</v>
      </c>
      <c r="AF12" s="44"/>
      <c r="AG12" s="44"/>
      <c r="AH12" s="44"/>
      <c r="AI12" s="44">
        <f t="shared" si="3"/>
        <v>126846</v>
      </c>
      <c r="AJ12" s="44"/>
      <c r="AK12" s="44"/>
      <c r="AL12" s="45">
        <f t="shared" si="4"/>
        <v>126846</v>
      </c>
      <c r="AM12" s="45">
        <f t="shared" si="5"/>
        <v>126067.5</v>
      </c>
      <c r="AN12" s="45">
        <f t="shared" si="6"/>
        <v>778.5</v>
      </c>
      <c r="AO12" s="45">
        <f t="shared" si="7"/>
        <v>126846</v>
      </c>
      <c r="AP12" s="45">
        <v>0</v>
      </c>
    </row>
    <row r="13" spans="1:42" s="6" customFormat="1" ht="12.75">
      <c r="A13" s="11">
        <v>7</v>
      </c>
      <c r="B13" s="10" t="s">
        <v>42</v>
      </c>
      <c r="C13" s="30" t="s">
        <v>95</v>
      </c>
      <c r="D13" s="26" t="s">
        <v>111</v>
      </c>
      <c r="E13" s="9"/>
      <c r="F13" s="9"/>
      <c r="G13" s="9"/>
      <c r="H13" s="9" t="s">
        <v>110</v>
      </c>
      <c r="I13" s="44">
        <v>200000</v>
      </c>
      <c r="J13" s="44">
        <v>138760.70139230235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3">
        <f t="shared" si="1"/>
        <v>338760.70139230235</v>
      </c>
      <c r="W13" s="44"/>
      <c r="X13" s="43">
        <f aca="true" t="shared" si="9" ref="X13:X19">+V13+W13</f>
        <v>338760.70139230235</v>
      </c>
      <c r="Y13" s="44"/>
      <c r="Z13" s="44">
        <v>315341.8</v>
      </c>
      <c r="AA13" s="44"/>
      <c r="AB13" s="44">
        <v>18770.5</v>
      </c>
      <c r="AC13" s="44">
        <v>4116.23</v>
      </c>
      <c r="AD13" s="44">
        <v>4843.7</v>
      </c>
      <c r="AE13" s="44">
        <v>427.77</v>
      </c>
      <c r="AF13" s="44"/>
      <c r="AG13" s="44"/>
      <c r="AH13" s="44"/>
      <c r="AI13" s="44">
        <f t="shared" si="3"/>
        <v>343500</v>
      </c>
      <c r="AJ13" s="44"/>
      <c r="AK13" s="44"/>
      <c r="AL13" s="45">
        <f t="shared" si="4"/>
        <v>343500</v>
      </c>
      <c r="AM13" s="45">
        <f t="shared" si="5"/>
        <v>338228.52999999997</v>
      </c>
      <c r="AN13" s="45">
        <f t="shared" si="6"/>
        <v>5271.469999999999</v>
      </c>
      <c r="AO13" s="45">
        <f t="shared" si="7"/>
        <v>343499.99999999994</v>
      </c>
      <c r="AP13" s="45">
        <f t="shared" si="8"/>
        <v>-4739.298607697594</v>
      </c>
    </row>
    <row r="14" spans="1:42" s="6" customFormat="1" ht="12.75">
      <c r="A14" s="11">
        <v>8</v>
      </c>
      <c r="B14" s="10" t="s">
        <v>73</v>
      </c>
      <c r="C14" s="30" t="s">
        <v>86</v>
      </c>
      <c r="D14" s="10" t="s">
        <v>74</v>
      </c>
      <c r="E14" s="9"/>
      <c r="F14" s="9"/>
      <c r="G14" s="9"/>
      <c r="H14" s="9" t="s">
        <v>105</v>
      </c>
      <c r="I14" s="44">
        <v>50000</v>
      </c>
      <c r="J14" s="44">
        <v>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3">
        <f t="shared" si="1"/>
        <v>50000</v>
      </c>
      <c r="W14" s="44"/>
      <c r="X14" s="43">
        <f t="shared" si="9"/>
        <v>50000</v>
      </c>
      <c r="Y14" s="44"/>
      <c r="Z14" s="44">
        <v>39098.2</v>
      </c>
      <c r="AA14" s="44"/>
      <c r="AB14" s="44">
        <v>1402.48</v>
      </c>
      <c r="AC14" s="44">
        <v>371.44</v>
      </c>
      <c r="AD14" s="44">
        <v>3039.07</v>
      </c>
      <c r="AE14" s="44">
        <v>6088.81</v>
      </c>
      <c r="AF14" s="44"/>
      <c r="AG14" s="44"/>
      <c r="AH14" s="44"/>
      <c r="AI14" s="44">
        <f t="shared" si="3"/>
        <v>50000</v>
      </c>
      <c r="AJ14" s="44"/>
      <c r="AK14" s="44"/>
      <c r="AL14" s="45">
        <f>+AJ14+AI14</f>
        <v>50000</v>
      </c>
      <c r="AM14" s="45">
        <f t="shared" si="5"/>
        <v>40872.12</v>
      </c>
      <c r="AN14" s="45">
        <f t="shared" si="6"/>
        <v>9127.880000000001</v>
      </c>
      <c r="AO14" s="45">
        <f t="shared" si="7"/>
        <v>50000</v>
      </c>
      <c r="AP14" s="45">
        <f t="shared" si="8"/>
        <v>0</v>
      </c>
    </row>
    <row r="15" spans="1:42" s="6" customFormat="1" ht="12.75">
      <c r="A15" s="11">
        <v>9</v>
      </c>
      <c r="B15" s="10" t="s">
        <v>69</v>
      </c>
      <c r="C15" s="30" t="s">
        <v>87</v>
      </c>
      <c r="D15" s="10" t="s">
        <v>70</v>
      </c>
      <c r="E15" s="9"/>
      <c r="F15" s="9"/>
      <c r="G15" s="9"/>
      <c r="H15" s="9" t="s">
        <v>70</v>
      </c>
      <c r="I15" s="44">
        <v>85285</v>
      </c>
      <c r="J15" s="44">
        <v>69346.50662264087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3">
        <f t="shared" si="1"/>
        <v>154631.50662264088</v>
      </c>
      <c r="W15" s="44"/>
      <c r="X15" s="43">
        <f t="shared" si="9"/>
        <v>154631.50662264088</v>
      </c>
      <c r="Y15" s="44"/>
      <c r="Z15" s="44">
        <v>99037.08</v>
      </c>
      <c r="AA15" s="44"/>
      <c r="AB15" s="44">
        <v>5035.99</v>
      </c>
      <c r="AC15" s="44">
        <v>20459.59</v>
      </c>
      <c r="AD15" s="44">
        <v>32467.34</v>
      </c>
      <c r="AE15" s="44"/>
      <c r="AF15" s="44"/>
      <c r="AG15" s="44"/>
      <c r="AH15" s="44"/>
      <c r="AI15" s="44">
        <f t="shared" si="3"/>
        <v>157000</v>
      </c>
      <c r="AJ15" s="44"/>
      <c r="AK15" s="44"/>
      <c r="AL15" s="45">
        <f>+AJ15+AI15</f>
        <v>157000</v>
      </c>
      <c r="AM15" s="45">
        <f t="shared" si="5"/>
        <v>124532.66</v>
      </c>
      <c r="AN15" s="45">
        <f t="shared" si="6"/>
        <v>32467.34</v>
      </c>
      <c r="AO15" s="45">
        <f t="shared" si="7"/>
        <v>157000</v>
      </c>
      <c r="AP15" s="45">
        <f t="shared" si="8"/>
        <v>-2368.4933773591183</v>
      </c>
    </row>
    <row r="16" spans="1:42" s="6" customFormat="1" ht="12.75">
      <c r="A16" s="11">
        <v>10</v>
      </c>
      <c r="B16" s="10" t="s">
        <v>43</v>
      </c>
      <c r="C16" s="30" t="s">
        <v>88</v>
      </c>
      <c r="D16" s="10" t="s">
        <v>78</v>
      </c>
      <c r="E16" s="9"/>
      <c r="F16" s="9"/>
      <c r="G16" s="9"/>
      <c r="H16" s="9" t="s">
        <v>106</v>
      </c>
      <c r="I16" s="44">
        <v>156672</v>
      </c>
      <c r="J16" s="44">
        <v>146330.1701762671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3">
        <f t="shared" si="1"/>
        <v>303002.1701762671</v>
      </c>
      <c r="W16" s="44"/>
      <c r="X16" s="43">
        <f t="shared" si="9"/>
        <v>303002.1701762671</v>
      </c>
      <c r="Y16" s="44"/>
      <c r="Z16" s="44">
        <v>259934.03</v>
      </c>
      <c r="AA16" s="44"/>
      <c r="AB16" s="44">
        <v>14168.62</v>
      </c>
      <c r="AC16" s="44">
        <v>2513.92</v>
      </c>
      <c r="AD16" s="44">
        <v>30955.66</v>
      </c>
      <c r="AE16" s="44">
        <v>427.77</v>
      </c>
      <c r="AF16" s="44"/>
      <c r="AG16" s="44"/>
      <c r="AH16" s="44"/>
      <c r="AI16" s="44">
        <f t="shared" si="3"/>
        <v>308000</v>
      </c>
      <c r="AJ16" s="44"/>
      <c r="AK16" s="44"/>
      <c r="AL16" s="45">
        <f aca="true" t="shared" si="10" ref="AL16:AL26">+AJ16+AI16</f>
        <v>308000</v>
      </c>
      <c r="AM16" s="45">
        <f t="shared" si="5"/>
        <v>276616.57</v>
      </c>
      <c r="AN16" s="45">
        <f t="shared" si="6"/>
        <v>31383.43</v>
      </c>
      <c r="AO16" s="45">
        <f t="shared" si="7"/>
        <v>308000</v>
      </c>
      <c r="AP16" s="45">
        <f t="shared" si="8"/>
        <v>-4997.8298237329</v>
      </c>
    </row>
    <row r="17" spans="1:42" s="6" customFormat="1" ht="12.75">
      <c r="A17" s="11">
        <v>11</v>
      </c>
      <c r="B17" s="10">
        <v>2600</v>
      </c>
      <c r="C17" s="30" t="s">
        <v>87</v>
      </c>
      <c r="D17" s="10" t="s">
        <v>67</v>
      </c>
      <c r="E17" s="9"/>
      <c r="F17" s="9"/>
      <c r="G17" s="9"/>
      <c r="H17" s="9" t="s">
        <v>107</v>
      </c>
      <c r="I17" s="44">
        <v>219573</v>
      </c>
      <c r="J17" s="44">
        <v>542401.5606263414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3">
        <f t="shared" si="1"/>
        <v>761974.5606263414</v>
      </c>
      <c r="W17" s="44"/>
      <c r="X17" s="43">
        <f t="shared" si="9"/>
        <v>761974.5606263414</v>
      </c>
      <c r="Y17" s="44"/>
      <c r="Z17" s="44">
        <f>719989.49-57801</f>
        <v>662188.49</v>
      </c>
      <c r="AA17" s="44"/>
      <c r="AB17" s="44">
        <v>37721.31</v>
      </c>
      <c r="AC17" s="44">
        <v>6093.7</v>
      </c>
      <c r="AD17" s="44">
        <v>4507.25</v>
      </c>
      <c r="AE17" s="44">
        <v>12188.25</v>
      </c>
      <c r="AF17" s="44"/>
      <c r="AG17" s="44"/>
      <c r="AH17" s="44"/>
      <c r="AI17" s="44">
        <f t="shared" si="3"/>
        <v>722699</v>
      </c>
      <c r="AJ17" s="44"/>
      <c r="AK17" s="44"/>
      <c r="AL17" s="45">
        <f t="shared" si="10"/>
        <v>722699</v>
      </c>
      <c r="AM17" s="45">
        <f t="shared" si="5"/>
        <v>706003.5</v>
      </c>
      <c r="AN17" s="45">
        <f t="shared" si="6"/>
        <v>16695.5</v>
      </c>
      <c r="AO17" s="45">
        <f t="shared" si="7"/>
        <v>722699</v>
      </c>
      <c r="AP17" s="45">
        <f t="shared" si="8"/>
        <v>39275.56062634138</v>
      </c>
    </row>
    <row r="18" spans="1:42" s="6" customFormat="1" ht="12.75">
      <c r="A18" s="11">
        <v>12</v>
      </c>
      <c r="B18" s="10">
        <v>2800</v>
      </c>
      <c r="C18" s="30" t="s">
        <v>83</v>
      </c>
      <c r="D18" s="10" t="s">
        <v>68</v>
      </c>
      <c r="E18" s="9"/>
      <c r="F18" s="9"/>
      <c r="G18" s="9"/>
      <c r="H18" s="9"/>
      <c r="I18" s="44"/>
      <c r="J18" s="44">
        <v>580184.1173197312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3">
        <f t="shared" si="1"/>
        <v>580184.1173197312</v>
      </c>
      <c r="W18" s="44"/>
      <c r="X18" s="43">
        <f t="shared" si="9"/>
        <v>580184.1173197312</v>
      </c>
      <c r="Y18" s="44"/>
      <c r="Z18" s="44">
        <v>547060.22</v>
      </c>
      <c r="AA18" s="44"/>
      <c r="AB18" s="44">
        <v>29718.2</v>
      </c>
      <c r="AC18" s="44">
        <v>3659.53</v>
      </c>
      <c r="AD18" s="44">
        <v>2040</v>
      </c>
      <c r="AE18" s="44">
        <v>17522.05</v>
      </c>
      <c r="AF18" s="44"/>
      <c r="AG18" s="44"/>
      <c r="AH18" s="44"/>
      <c r="AI18" s="44">
        <f t="shared" si="3"/>
        <v>600000</v>
      </c>
      <c r="AJ18" s="44"/>
      <c r="AK18" s="44"/>
      <c r="AL18" s="45">
        <f>+AJ18+AI18</f>
        <v>600000</v>
      </c>
      <c r="AM18" s="45">
        <f t="shared" si="5"/>
        <v>580437.95</v>
      </c>
      <c r="AN18" s="45">
        <f t="shared" si="6"/>
        <v>19562.05</v>
      </c>
      <c r="AO18" s="45">
        <f t="shared" si="7"/>
        <v>600000</v>
      </c>
      <c r="AP18" s="45">
        <f t="shared" si="8"/>
        <v>-19815.88268026884</v>
      </c>
    </row>
    <row r="19" spans="1:42" s="6" customFormat="1" ht="12.75">
      <c r="A19" s="19">
        <v>13</v>
      </c>
      <c r="B19" s="10">
        <v>2820</v>
      </c>
      <c r="C19" s="30" t="s">
        <v>89</v>
      </c>
      <c r="D19" s="10" t="s">
        <v>79</v>
      </c>
      <c r="E19" s="9"/>
      <c r="F19" s="9"/>
      <c r="G19" s="9"/>
      <c r="H19" s="9" t="s">
        <v>108</v>
      </c>
      <c r="I19" s="44">
        <v>244800</v>
      </c>
      <c r="J19" s="44">
        <v>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3">
        <f t="shared" si="1"/>
        <v>244800</v>
      </c>
      <c r="W19" s="44"/>
      <c r="X19" s="43">
        <f t="shared" si="9"/>
        <v>244800</v>
      </c>
      <c r="Y19" s="44"/>
      <c r="Z19" s="44"/>
      <c r="AA19" s="44"/>
      <c r="AB19" s="44"/>
      <c r="AC19" s="44"/>
      <c r="AD19" s="44">
        <v>244800</v>
      </c>
      <c r="AE19" s="44"/>
      <c r="AF19" s="44"/>
      <c r="AG19" s="44"/>
      <c r="AH19" s="44"/>
      <c r="AI19" s="44">
        <f t="shared" si="3"/>
        <v>244800</v>
      </c>
      <c r="AJ19" s="44"/>
      <c r="AK19" s="44"/>
      <c r="AL19" s="45">
        <f t="shared" si="10"/>
        <v>244800</v>
      </c>
      <c r="AM19" s="45">
        <f t="shared" si="5"/>
        <v>0</v>
      </c>
      <c r="AN19" s="45">
        <f t="shared" si="6"/>
        <v>244800</v>
      </c>
      <c r="AO19" s="45">
        <f t="shared" si="7"/>
        <v>244800</v>
      </c>
      <c r="AP19" s="45">
        <f t="shared" si="8"/>
        <v>0</v>
      </c>
    </row>
    <row r="20" spans="1:42" s="6" customFormat="1" ht="12.75">
      <c r="A20" s="11">
        <v>14</v>
      </c>
      <c r="B20" s="10">
        <v>2830</v>
      </c>
      <c r="C20" s="30" t="s">
        <v>88</v>
      </c>
      <c r="D20" s="10" t="s">
        <v>44</v>
      </c>
      <c r="E20" s="14"/>
      <c r="F20" s="9"/>
      <c r="G20" s="9"/>
      <c r="H20" s="9" t="s">
        <v>109</v>
      </c>
      <c r="I20" s="44">
        <v>200000</v>
      </c>
      <c r="J20" s="44">
        <v>92345.97200672393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3">
        <f aca="true" t="shared" si="11" ref="V20:V26">SUM(E20:S20)</f>
        <v>292345.9720067239</v>
      </c>
      <c r="W20" s="44"/>
      <c r="X20" s="43">
        <f aca="true" t="shared" si="12" ref="X20:X26">+V20+W20</f>
        <v>292345.9720067239</v>
      </c>
      <c r="Y20" s="44"/>
      <c r="Z20" s="44">
        <v>267426.21</v>
      </c>
      <c r="AA20" s="44"/>
      <c r="AB20" s="44">
        <v>13229.98</v>
      </c>
      <c r="AC20" s="44">
        <v>2140.84</v>
      </c>
      <c r="AD20" s="44">
        <v>12275.2</v>
      </c>
      <c r="AE20" s="44">
        <v>427.77</v>
      </c>
      <c r="AF20" s="44"/>
      <c r="AG20" s="44"/>
      <c r="AH20" s="44"/>
      <c r="AI20" s="44">
        <f t="shared" si="3"/>
        <v>295500.00000000006</v>
      </c>
      <c r="AJ20" s="44"/>
      <c r="AK20" s="44"/>
      <c r="AL20" s="45">
        <f t="shared" si="10"/>
        <v>295500.00000000006</v>
      </c>
      <c r="AM20" s="45">
        <f t="shared" si="5"/>
        <v>282797.03</v>
      </c>
      <c r="AN20" s="45">
        <f t="shared" si="6"/>
        <v>12702.970000000001</v>
      </c>
      <c r="AO20" s="45">
        <f t="shared" si="7"/>
        <v>295500</v>
      </c>
      <c r="AP20" s="45">
        <f t="shared" si="8"/>
        <v>-3154.027993276075</v>
      </c>
    </row>
    <row r="21" spans="1:42" s="6" customFormat="1" ht="12.75">
      <c r="A21" s="11">
        <v>15</v>
      </c>
      <c r="B21" s="10">
        <v>2840</v>
      </c>
      <c r="C21" s="30" t="s">
        <v>83</v>
      </c>
      <c r="D21" s="10" t="s">
        <v>45</v>
      </c>
      <c r="E21" s="14"/>
      <c r="F21" s="9"/>
      <c r="G21" s="9"/>
      <c r="H21" s="9"/>
      <c r="I21" s="44"/>
      <c r="J21" s="44">
        <v>0</v>
      </c>
      <c r="K21" s="44">
        <v>40833.33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3">
        <f t="shared" si="11"/>
        <v>40833.33</v>
      </c>
      <c r="W21" s="44"/>
      <c r="X21" s="43">
        <f t="shared" si="12"/>
        <v>40833.33</v>
      </c>
      <c r="Y21" s="44"/>
      <c r="Z21" s="44">
        <v>36181.62</v>
      </c>
      <c r="AA21" s="44"/>
      <c r="AB21" s="44"/>
      <c r="AC21" s="44">
        <v>194.03</v>
      </c>
      <c r="AD21" s="44">
        <v>4243.79</v>
      </c>
      <c r="AE21" s="44">
        <v>213.89</v>
      </c>
      <c r="AF21" s="44"/>
      <c r="AG21" s="44"/>
      <c r="AH21" s="44"/>
      <c r="AI21" s="44">
        <f t="shared" si="3"/>
        <v>40833.33</v>
      </c>
      <c r="AJ21" s="44"/>
      <c r="AK21" s="44"/>
      <c r="AL21" s="45">
        <f t="shared" si="10"/>
        <v>40833.33</v>
      </c>
      <c r="AM21" s="45">
        <f t="shared" si="5"/>
        <v>36375.65</v>
      </c>
      <c r="AN21" s="45">
        <f t="shared" si="6"/>
        <v>4457.68</v>
      </c>
      <c r="AO21" s="45">
        <f t="shared" si="7"/>
        <v>40833.33</v>
      </c>
      <c r="AP21" s="45">
        <f t="shared" si="8"/>
        <v>0</v>
      </c>
    </row>
    <row r="22" spans="1:42" s="6" customFormat="1" ht="12.75">
      <c r="A22" s="11">
        <v>16</v>
      </c>
      <c r="B22" s="10">
        <v>2850</v>
      </c>
      <c r="C22" s="30" t="s">
        <v>83</v>
      </c>
      <c r="D22" s="10" t="s">
        <v>46</v>
      </c>
      <c r="E22" s="14"/>
      <c r="F22" s="9"/>
      <c r="G22" s="9"/>
      <c r="H22" s="9"/>
      <c r="I22" s="44"/>
      <c r="J22" s="44">
        <v>3000000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3">
        <f t="shared" si="11"/>
        <v>3000000</v>
      </c>
      <c r="W22" s="44"/>
      <c r="X22" s="43">
        <f t="shared" si="12"/>
        <v>3000000</v>
      </c>
      <c r="Y22" s="44"/>
      <c r="Z22" s="47">
        <v>2689009.16</v>
      </c>
      <c r="AA22" s="47"/>
      <c r="AB22" s="44"/>
      <c r="AC22" s="44"/>
      <c r="AD22" s="44"/>
      <c r="AE22" s="44"/>
      <c r="AF22" s="44"/>
      <c r="AG22" s="44"/>
      <c r="AH22" s="44"/>
      <c r="AI22" s="44">
        <f t="shared" si="3"/>
        <v>2689009.16</v>
      </c>
      <c r="AJ22" s="44"/>
      <c r="AK22" s="44"/>
      <c r="AL22" s="45">
        <f t="shared" si="10"/>
        <v>2689009.16</v>
      </c>
      <c r="AM22" s="45">
        <f t="shared" si="5"/>
        <v>2689009.16</v>
      </c>
      <c r="AN22" s="45">
        <f t="shared" si="6"/>
        <v>0</v>
      </c>
      <c r="AO22" s="45">
        <f t="shared" si="7"/>
        <v>2689009.16</v>
      </c>
      <c r="AP22" s="45">
        <f t="shared" si="8"/>
        <v>310990.83999999985</v>
      </c>
    </row>
    <row r="23" spans="1:42" s="6" customFormat="1" ht="12.75">
      <c r="A23" s="13" t="s">
        <v>123</v>
      </c>
      <c r="B23" s="10"/>
      <c r="C23" s="30"/>
      <c r="D23" s="10"/>
      <c r="E23" s="14"/>
      <c r="F23" s="9"/>
      <c r="G23" s="9"/>
      <c r="H23" s="9"/>
      <c r="I23" s="44"/>
      <c r="J23" s="44">
        <v>0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3"/>
      <c r="W23" s="44"/>
      <c r="X23" s="43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5"/>
      <c r="AM23" s="45"/>
      <c r="AN23" s="45"/>
      <c r="AO23" s="45"/>
      <c r="AP23" s="45"/>
    </row>
    <row r="24" spans="1:42" s="6" customFormat="1" ht="12.75">
      <c r="A24" s="11">
        <v>17</v>
      </c>
      <c r="B24" s="10">
        <v>4000</v>
      </c>
      <c r="C24" s="30" t="s">
        <v>83</v>
      </c>
      <c r="D24" s="10" t="s">
        <v>122</v>
      </c>
      <c r="E24" s="14"/>
      <c r="F24" s="9"/>
      <c r="G24" s="9"/>
      <c r="H24" s="9"/>
      <c r="I24" s="44"/>
      <c r="J24" s="44">
        <v>283323.243957802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3">
        <f t="shared" si="11"/>
        <v>283323.243957802</v>
      </c>
      <c r="W24" s="44"/>
      <c r="X24" s="43">
        <f t="shared" si="12"/>
        <v>283323.243957802</v>
      </c>
      <c r="Y24" s="44"/>
      <c r="Z24" s="44">
        <v>227814.88</v>
      </c>
      <c r="AA24" s="44"/>
      <c r="AB24" s="44">
        <v>13684.06</v>
      </c>
      <c r="AC24" s="44">
        <v>2187.86</v>
      </c>
      <c r="AD24" s="44">
        <v>46183.11</v>
      </c>
      <c r="AE24" s="44">
        <v>1570.09</v>
      </c>
      <c r="AF24" s="44">
        <v>1560</v>
      </c>
      <c r="AG24" s="44"/>
      <c r="AH24" s="44"/>
      <c r="AI24" s="44">
        <f t="shared" si="3"/>
        <v>293000</v>
      </c>
      <c r="AJ24" s="44"/>
      <c r="AK24" s="44"/>
      <c r="AL24" s="45">
        <f t="shared" si="10"/>
        <v>293000</v>
      </c>
      <c r="AM24" s="45">
        <f t="shared" si="5"/>
        <v>243686.8</v>
      </c>
      <c r="AN24" s="45">
        <f t="shared" si="6"/>
        <v>49313.2</v>
      </c>
      <c r="AO24" s="45">
        <f t="shared" si="7"/>
        <v>293000</v>
      </c>
      <c r="AP24" s="45">
        <f t="shared" si="8"/>
        <v>-9676.756042197987</v>
      </c>
    </row>
    <row r="25" spans="1:42" s="6" customFormat="1" ht="12.75">
      <c r="A25" s="11">
        <v>18</v>
      </c>
      <c r="B25" s="10" t="s">
        <v>47</v>
      </c>
      <c r="C25" s="30" t="s">
        <v>90</v>
      </c>
      <c r="D25" s="10" t="s">
        <v>53</v>
      </c>
      <c r="E25" s="14"/>
      <c r="F25" s="9"/>
      <c r="G25" s="9"/>
      <c r="H25" s="9" t="s">
        <v>112</v>
      </c>
      <c r="I25" s="44">
        <v>118422</v>
      </c>
      <c r="J25" s="44">
        <v>762395.7935711077</v>
      </c>
      <c r="K25" s="44"/>
      <c r="L25" s="44"/>
      <c r="M25" s="44"/>
      <c r="N25" s="44"/>
      <c r="O25" s="44"/>
      <c r="P25" s="44"/>
      <c r="Q25" s="44"/>
      <c r="R25" s="44">
        <v>142.98</v>
      </c>
      <c r="S25" s="44"/>
      <c r="T25" s="44"/>
      <c r="U25" s="44"/>
      <c r="V25" s="43">
        <f t="shared" si="11"/>
        <v>880960.7735711077</v>
      </c>
      <c r="W25" s="44"/>
      <c r="X25" s="43">
        <f t="shared" si="12"/>
        <v>880960.7735711077</v>
      </c>
      <c r="Y25" s="44"/>
      <c r="Z25" s="44">
        <v>844330.78</v>
      </c>
      <c r="AA25" s="44"/>
      <c r="AB25" s="44">
        <v>43478.82</v>
      </c>
      <c r="AC25" s="44">
        <v>8825.58</v>
      </c>
      <c r="AD25" s="44">
        <v>8906.68</v>
      </c>
      <c r="AE25" s="44">
        <v>1458.14</v>
      </c>
      <c r="AF25" s="44"/>
      <c r="AG25" s="44"/>
      <c r="AH25" s="44"/>
      <c r="AI25" s="44">
        <f t="shared" si="3"/>
        <v>907000</v>
      </c>
      <c r="AJ25" s="44"/>
      <c r="AK25" s="44"/>
      <c r="AL25" s="45">
        <f t="shared" si="10"/>
        <v>907000</v>
      </c>
      <c r="AM25" s="45">
        <f t="shared" si="5"/>
        <v>896635.1799999999</v>
      </c>
      <c r="AN25" s="45">
        <f t="shared" si="6"/>
        <v>10364.82</v>
      </c>
      <c r="AO25" s="45">
        <f t="shared" si="7"/>
        <v>906999.9999999999</v>
      </c>
      <c r="AP25" s="45">
        <f t="shared" si="8"/>
        <v>-26039.22642889223</v>
      </c>
    </row>
    <row r="26" spans="1:42" s="6" customFormat="1" ht="12.75">
      <c r="A26" s="11">
        <v>19</v>
      </c>
      <c r="B26" s="10" t="s">
        <v>48</v>
      </c>
      <c r="C26" s="30" t="s">
        <v>83</v>
      </c>
      <c r="D26" s="10" t="s">
        <v>54</v>
      </c>
      <c r="E26" s="14"/>
      <c r="F26" s="9"/>
      <c r="G26" s="9"/>
      <c r="H26" s="9"/>
      <c r="I26" s="44"/>
      <c r="J26" s="44">
        <v>232557.1336923256</v>
      </c>
      <c r="K26" s="44"/>
      <c r="L26" s="44"/>
      <c r="M26" s="44"/>
      <c r="N26" s="44"/>
      <c r="O26" s="44"/>
      <c r="P26" s="44"/>
      <c r="Q26" s="44"/>
      <c r="R26" s="44">
        <v>2000</v>
      </c>
      <c r="S26" s="44"/>
      <c r="T26" s="44"/>
      <c r="U26" s="44"/>
      <c r="V26" s="43">
        <f t="shared" si="11"/>
        <v>234557.1336923256</v>
      </c>
      <c r="W26" s="44"/>
      <c r="X26" s="43">
        <f t="shared" si="12"/>
        <v>234557.1336923256</v>
      </c>
      <c r="Y26" s="44"/>
      <c r="Z26" s="44">
        <v>220870.7</v>
      </c>
      <c r="AA26" s="44"/>
      <c r="AB26" s="44">
        <v>10847.59</v>
      </c>
      <c r="AC26" s="44">
        <v>2835.48</v>
      </c>
      <c r="AD26" s="44">
        <v>7121.19</v>
      </c>
      <c r="AE26" s="44">
        <f>336.11+488.93</f>
        <v>825.04</v>
      </c>
      <c r="AF26" s="44"/>
      <c r="AG26" s="44"/>
      <c r="AH26" s="44"/>
      <c r="AI26" s="44">
        <f t="shared" si="3"/>
        <v>242500.00000000003</v>
      </c>
      <c r="AJ26" s="44"/>
      <c r="AK26" s="44"/>
      <c r="AL26" s="45">
        <f t="shared" si="10"/>
        <v>242500.00000000003</v>
      </c>
      <c r="AM26" s="45">
        <f t="shared" si="5"/>
        <v>234553.77000000002</v>
      </c>
      <c r="AN26" s="45">
        <f t="shared" si="6"/>
        <v>7946.23</v>
      </c>
      <c r="AO26" s="45">
        <f t="shared" si="7"/>
        <v>242500.00000000003</v>
      </c>
      <c r="AP26" s="45">
        <f t="shared" si="8"/>
        <v>-7942.8663076744415</v>
      </c>
    </row>
    <row r="27" spans="1:42" s="6" customFormat="1" ht="12.75">
      <c r="A27" s="19">
        <v>20</v>
      </c>
      <c r="B27" s="10" t="s">
        <v>49</v>
      </c>
      <c r="C27" s="30" t="s">
        <v>91</v>
      </c>
      <c r="D27" s="10" t="s">
        <v>55</v>
      </c>
      <c r="E27" s="9"/>
      <c r="F27" s="9"/>
      <c r="G27" s="9"/>
      <c r="H27" s="9" t="s">
        <v>101</v>
      </c>
      <c r="I27" s="44">
        <v>515000</v>
      </c>
      <c r="J27" s="44">
        <v>114392.96846487364</v>
      </c>
      <c r="K27" s="44"/>
      <c r="L27" s="44"/>
      <c r="M27" s="44"/>
      <c r="N27" s="44"/>
      <c r="O27" s="44"/>
      <c r="P27" s="44"/>
      <c r="Q27" s="44"/>
      <c r="R27" s="44">
        <v>3200</v>
      </c>
      <c r="S27" s="44"/>
      <c r="T27" s="44"/>
      <c r="U27" s="44"/>
      <c r="V27" s="43">
        <f>SUM(E27:S27)</f>
        <v>632592.9684648736</v>
      </c>
      <c r="W27" s="44"/>
      <c r="X27" s="43">
        <f>+V27+W27</f>
        <v>632592.9684648736</v>
      </c>
      <c r="Y27" s="44"/>
      <c r="Z27" s="44">
        <v>496913.49</v>
      </c>
      <c r="AA27" s="44"/>
      <c r="AB27" s="44">
        <v>24342.59</v>
      </c>
      <c r="AC27" s="44">
        <v>3893.34</v>
      </c>
      <c r="AD27" s="44">
        <v>84025.48</v>
      </c>
      <c r="AE27" s="44">
        <v>27325.1</v>
      </c>
      <c r="AF27" s="44"/>
      <c r="AG27" s="44"/>
      <c r="AH27" s="44"/>
      <c r="AI27" s="44">
        <f t="shared" si="3"/>
        <v>636500</v>
      </c>
      <c r="AJ27" s="44"/>
      <c r="AK27" s="44"/>
      <c r="AL27" s="45">
        <f>+AJ27+AI27</f>
        <v>636500</v>
      </c>
      <c r="AM27" s="45">
        <f t="shared" si="5"/>
        <v>525149.42</v>
      </c>
      <c r="AN27" s="45">
        <f t="shared" si="6"/>
        <v>111350.57999999999</v>
      </c>
      <c r="AO27" s="45">
        <f t="shared" si="7"/>
        <v>636500</v>
      </c>
      <c r="AP27" s="45">
        <f t="shared" si="8"/>
        <v>-3907.0315351263853</v>
      </c>
    </row>
    <row r="28" spans="1:42" s="6" customFormat="1" ht="12.75">
      <c r="A28" s="11">
        <v>21</v>
      </c>
      <c r="B28" s="10" t="s">
        <v>50</v>
      </c>
      <c r="C28" s="30" t="s">
        <v>92</v>
      </c>
      <c r="D28" s="10" t="s">
        <v>22</v>
      </c>
      <c r="E28" s="9"/>
      <c r="F28" s="9"/>
      <c r="G28" s="9"/>
      <c r="H28" s="9" t="s">
        <v>113</v>
      </c>
      <c r="I28" s="44">
        <v>408861</v>
      </c>
      <c r="J28" s="44">
        <v>185793.33653256163</v>
      </c>
      <c r="K28" s="44"/>
      <c r="L28" s="44"/>
      <c r="M28" s="44"/>
      <c r="N28" s="44"/>
      <c r="O28" s="44"/>
      <c r="P28" s="44"/>
      <c r="Q28" s="44"/>
      <c r="R28" s="44">
        <v>128000</v>
      </c>
      <c r="S28" s="44"/>
      <c r="T28" s="44"/>
      <c r="U28" s="44"/>
      <c r="V28" s="43">
        <f>SUM(E28:S28)</f>
        <v>722654.3365325616</v>
      </c>
      <c r="W28" s="44"/>
      <c r="X28" s="43">
        <f>+V28+W28</f>
        <v>722654.3365325616</v>
      </c>
      <c r="Y28" s="44"/>
      <c r="Z28" s="44">
        <v>196792.8</v>
      </c>
      <c r="AA28" s="44"/>
      <c r="AB28" s="44">
        <v>8755.29</v>
      </c>
      <c r="AC28" s="44">
        <v>1785.48</v>
      </c>
      <c r="AD28" s="44">
        <v>520801.38</v>
      </c>
      <c r="AE28" s="44">
        <v>865.05</v>
      </c>
      <c r="AF28" s="44"/>
      <c r="AG28" s="44"/>
      <c r="AH28" s="44"/>
      <c r="AI28" s="44">
        <f t="shared" si="3"/>
        <v>729000</v>
      </c>
      <c r="AJ28" s="44"/>
      <c r="AK28" s="44"/>
      <c r="AL28" s="45">
        <f>+AJ28+AI28</f>
        <v>729000</v>
      </c>
      <c r="AM28" s="45">
        <f t="shared" si="5"/>
        <v>207333.57</v>
      </c>
      <c r="AN28" s="45">
        <f t="shared" si="6"/>
        <v>521666.43</v>
      </c>
      <c r="AO28" s="45">
        <f t="shared" si="7"/>
        <v>729000</v>
      </c>
      <c r="AP28" s="45">
        <f t="shared" si="8"/>
        <v>-6345.663467438426</v>
      </c>
    </row>
    <row r="29" spans="1:42" s="6" customFormat="1" ht="12.75">
      <c r="A29" s="19">
        <v>23</v>
      </c>
      <c r="B29" s="10" t="s">
        <v>76</v>
      </c>
      <c r="C29" s="30" t="s">
        <v>89</v>
      </c>
      <c r="D29" s="10" t="s">
        <v>77</v>
      </c>
      <c r="E29" s="9"/>
      <c r="F29" s="9"/>
      <c r="G29" s="9"/>
      <c r="H29" s="9" t="s">
        <v>114</v>
      </c>
      <c r="I29" s="44">
        <v>363120</v>
      </c>
      <c r="J29" s="44">
        <v>74340.92489923493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3">
        <f>SUM(E29:S29)</f>
        <v>437460.9248992349</v>
      </c>
      <c r="W29" s="44"/>
      <c r="X29" s="43">
        <f>+V29+W29</f>
        <v>437460.9248992349</v>
      </c>
      <c r="Y29" s="44"/>
      <c r="Z29" s="44">
        <v>384996.63</v>
      </c>
      <c r="AA29" s="44"/>
      <c r="AB29" s="44">
        <v>22435.83</v>
      </c>
      <c r="AC29" s="44">
        <v>2468.34</v>
      </c>
      <c r="AD29" s="44">
        <v>25521.87</v>
      </c>
      <c r="AE29" s="44">
        <v>4577.33</v>
      </c>
      <c r="AF29" s="44"/>
      <c r="AG29" s="44"/>
      <c r="AH29" s="44"/>
      <c r="AI29" s="44">
        <f t="shared" si="3"/>
        <v>440000.00000000006</v>
      </c>
      <c r="AJ29" s="44"/>
      <c r="AK29" s="44"/>
      <c r="AL29" s="45">
        <f>+AJ29+AI29</f>
        <v>440000.00000000006</v>
      </c>
      <c r="AM29" s="45">
        <f t="shared" si="5"/>
        <v>409900.80000000005</v>
      </c>
      <c r="AN29" s="45">
        <f t="shared" si="6"/>
        <v>30099.199999999997</v>
      </c>
      <c r="AO29" s="45">
        <f t="shared" si="7"/>
        <v>440000.00000000006</v>
      </c>
      <c r="AP29" s="45">
        <f t="shared" si="8"/>
        <v>-2539.075100765156</v>
      </c>
    </row>
    <row r="30" spans="1:42" s="6" customFormat="1" ht="12.75">
      <c r="A30" s="11">
        <v>24</v>
      </c>
      <c r="B30" s="10" t="s">
        <v>51</v>
      </c>
      <c r="C30" s="30" t="s">
        <v>93</v>
      </c>
      <c r="D30" s="10" t="s">
        <v>56</v>
      </c>
      <c r="E30" s="9"/>
      <c r="F30" s="9"/>
      <c r="G30" s="9"/>
      <c r="H30" s="9" t="s">
        <v>115</v>
      </c>
      <c r="I30" s="44">
        <v>276318</v>
      </c>
      <c r="J30" s="44">
        <v>239018.45081220963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3">
        <f>SUM(E30:T30)</f>
        <v>515336.45081220963</v>
      </c>
      <c r="W30" s="44"/>
      <c r="X30" s="43">
        <f aca="true" t="shared" si="13" ref="X30:X38">+V30+W30</f>
        <v>515336.45081220963</v>
      </c>
      <c r="Y30" s="44"/>
      <c r="Z30" s="44">
        <v>486766.18</v>
      </c>
      <c r="AA30" s="44"/>
      <c r="AB30" s="44">
        <v>26840.23</v>
      </c>
      <c r="AC30" s="44">
        <v>2968.34</v>
      </c>
      <c r="AD30" s="44">
        <v>5760.75</v>
      </c>
      <c r="AE30" s="44">
        <v>1164.5</v>
      </c>
      <c r="AF30" s="44"/>
      <c r="AG30" s="44"/>
      <c r="AH30" s="44"/>
      <c r="AI30" s="44">
        <f t="shared" si="3"/>
        <v>523500</v>
      </c>
      <c r="AJ30" s="44"/>
      <c r="AK30" s="44"/>
      <c r="AL30" s="45">
        <f>+AJ30+AI30</f>
        <v>523500</v>
      </c>
      <c r="AM30" s="45">
        <f t="shared" si="5"/>
        <v>516574.75</v>
      </c>
      <c r="AN30" s="45">
        <f t="shared" si="6"/>
        <v>6925.25</v>
      </c>
      <c r="AO30" s="45">
        <f t="shared" si="7"/>
        <v>523500</v>
      </c>
      <c r="AP30" s="45">
        <f t="shared" si="8"/>
        <v>-8163.54918779037</v>
      </c>
    </row>
    <row r="31" spans="1:42" s="6" customFormat="1" ht="12.75">
      <c r="A31" s="11">
        <v>25</v>
      </c>
      <c r="B31" s="10" t="s">
        <v>52</v>
      </c>
      <c r="C31" s="30" t="s">
        <v>89</v>
      </c>
      <c r="D31" s="10" t="s">
        <v>57</v>
      </c>
      <c r="E31" s="9"/>
      <c r="F31" s="9"/>
      <c r="G31" s="9"/>
      <c r="H31" s="9" t="s">
        <v>116</v>
      </c>
      <c r="I31" s="44">
        <v>204000</v>
      </c>
      <c r="J31" s="44">
        <v>55600.97790980754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3">
        <f>SUM(E31:T31)</f>
        <v>259600.97790980752</v>
      </c>
      <c r="W31" s="44"/>
      <c r="X31" s="43">
        <f t="shared" si="13"/>
        <v>259600.97790980752</v>
      </c>
      <c r="Y31" s="44"/>
      <c r="Z31" s="44">
        <v>170044.96</v>
      </c>
      <c r="AA31" s="44"/>
      <c r="AB31" s="44">
        <v>10489.9</v>
      </c>
      <c r="AC31" s="44">
        <v>1460.48</v>
      </c>
      <c r="AD31" s="44">
        <v>77262.26</v>
      </c>
      <c r="AE31" s="44">
        <v>2242.4</v>
      </c>
      <c r="AF31" s="44"/>
      <c r="AG31" s="44"/>
      <c r="AH31" s="44"/>
      <c r="AI31" s="44">
        <f t="shared" si="3"/>
        <v>261499.99999999997</v>
      </c>
      <c r="AJ31" s="44"/>
      <c r="AK31" s="44"/>
      <c r="AL31" s="45">
        <f>+AJ31+AI31</f>
        <v>261499.99999999997</v>
      </c>
      <c r="AM31" s="45">
        <f t="shared" si="5"/>
        <v>181995.34</v>
      </c>
      <c r="AN31" s="45">
        <f t="shared" si="6"/>
        <v>79504.65999999999</v>
      </c>
      <c r="AO31" s="45">
        <f t="shared" si="7"/>
        <v>261500</v>
      </c>
      <c r="AP31" s="45">
        <f t="shared" si="8"/>
        <v>-1899.0220901924768</v>
      </c>
    </row>
    <row r="32" spans="1:42" s="6" customFormat="1" ht="12.75">
      <c r="A32" s="11">
        <v>27</v>
      </c>
      <c r="B32" s="10" t="s">
        <v>71</v>
      </c>
      <c r="C32" s="30" t="s">
        <v>83</v>
      </c>
      <c r="D32" s="10" t="s">
        <v>72</v>
      </c>
      <c r="E32" s="9"/>
      <c r="F32" s="9"/>
      <c r="G32" s="9"/>
      <c r="H32" s="9"/>
      <c r="I32" s="44"/>
      <c r="J32" s="44">
        <v>0</v>
      </c>
      <c r="K32" s="44"/>
      <c r="L32" s="44"/>
      <c r="M32" s="44"/>
      <c r="N32" s="44"/>
      <c r="O32" s="44"/>
      <c r="P32" s="44"/>
      <c r="Q32" s="44">
        <v>27000</v>
      </c>
      <c r="R32" s="44">
        <v>61611.96</v>
      </c>
      <c r="S32" s="44"/>
      <c r="T32" s="44"/>
      <c r="U32" s="44"/>
      <c r="V32" s="43">
        <f>SUM(E32:S32)</f>
        <v>88611.95999999999</v>
      </c>
      <c r="W32" s="44"/>
      <c r="X32" s="43">
        <f>+V32+W32</f>
        <v>88611.95999999999</v>
      </c>
      <c r="Y32" s="44"/>
      <c r="Z32" s="44">
        <v>70312.53</v>
      </c>
      <c r="AA32" s="44"/>
      <c r="AB32" s="44">
        <v>3652.57</v>
      </c>
      <c r="AC32" s="44">
        <v>224.19</v>
      </c>
      <c r="AD32" s="44">
        <v>14262.25</v>
      </c>
      <c r="AE32" s="44">
        <v>160.42</v>
      </c>
      <c r="AF32" s="44"/>
      <c r="AG32" s="44"/>
      <c r="AH32" s="44"/>
      <c r="AI32" s="44">
        <f t="shared" si="3"/>
        <v>88611.96</v>
      </c>
      <c r="AJ32" s="44"/>
      <c r="AK32" s="44"/>
      <c r="AL32" s="45">
        <f aca="true" t="shared" si="14" ref="AL32:AL42">+AJ32+AI32</f>
        <v>88611.96</v>
      </c>
      <c r="AM32" s="45">
        <f t="shared" si="5"/>
        <v>74189.29000000001</v>
      </c>
      <c r="AN32" s="45">
        <f t="shared" si="6"/>
        <v>14422.67</v>
      </c>
      <c r="AO32" s="45">
        <f t="shared" si="7"/>
        <v>88611.96</v>
      </c>
      <c r="AP32" s="45">
        <f t="shared" si="8"/>
        <v>0</v>
      </c>
    </row>
    <row r="33" spans="1:42" s="6" customFormat="1" ht="12.75">
      <c r="A33" s="15" t="s">
        <v>21</v>
      </c>
      <c r="B33" s="10"/>
      <c r="C33" s="33"/>
      <c r="D33" s="10"/>
      <c r="E33" s="9"/>
      <c r="F33" s="9"/>
      <c r="G33" s="9"/>
      <c r="H33" s="9"/>
      <c r="I33" s="44"/>
      <c r="J33" s="44">
        <v>0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3"/>
      <c r="W33" s="44"/>
      <c r="X33" s="43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5"/>
      <c r="AM33" s="45"/>
      <c r="AN33" s="45"/>
      <c r="AO33" s="45"/>
      <c r="AP33" s="45"/>
    </row>
    <row r="34" spans="1:42" s="6" customFormat="1" ht="12.75">
      <c r="A34" s="11">
        <v>28</v>
      </c>
      <c r="B34" s="10">
        <v>8010</v>
      </c>
      <c r="C34" s="30" t="s">
        <v>83</v>
      </c>
      <c r="D34" s="10" t="s">
        <v>24</v>
      </c>
      <c r="E34" s="9"/>
      <c r="F34" s="9"/>
      <c r="G34" s="9"/>
      <c r="H34" s="9"/>
      <c r="I34" s="44"/>
      <c r="J34" s="44">
        <v>0</v>
      </c>
      <c r="K34" s="44"/>
      <c r="L34" s="44"/>
      <c r="M34" s="44"/>
      <c r="N34" s="44"/>
      <c r="O34" s="44"/>
      <c r="P34" s="44"/>
      <c r="Q34" s="44">
        <v>10863.39</v>
      </c>
      <c r="R34" s="44"/>
      <c r="S34" s="44"/>
      <c r="T34" s="44"/>
      <c r="U34" s="44"/>
      <c r="V34" s="43">
        <f>SUM(E34:S34)</f>
        <v>10863.39</v>
      </c>
      <c r="W34" s="44"/>
      <c r="X34" s="43">
        <f t="shared" si="13"/>
        <v>10863.39</v>
      </c>
      <c r="Y34" s="44"/>
      <c r="Z34" s="44"/>
      <c r="AA34" s="44"/>
      <c r="AB34" s="44"/>
      <c r="AC34" s="44"/>
      <c r="AD34" s="44">
        <v>2500</v>
      </c>
      <c r="AE34" s="44">
        <v>8363.39</v>
      </c>
      <c r="AF34" s="44"/>
      <c r="AG34" s="44"/>
      <c r="AH34" s="44"/>
      <c r="AI34" s="44">
        <f t="shared" si="3"/>
        <v>10863.39</v>
      </c>
      <c r="AJ34" s="44"/>
      <c r="AK34" s="44"/>
      <c r="AL34" s="45">
        <f t="shared" si="14"/>
        <v>10863.39</v>
      </c>
      <c r="AM34" s="45">
        <f t="shared" si="5"/>
        <v>0</v>
      </c>
      <c r="AN34" s="45">
        <f t="shared" si="6"/>
        <v>10863.39</v>
      </c>
      <c r="AO34" s="45">
        <f t="shared" si="7"/>
        <v>10863.39</v>
      </c>
      <c r="AP34" s="45">
        <f t="shared" si="8"/>
        <v>0</v>
      </c>
    </row>
    <row r="35" spans="1:42" s="6" customFormat="1" ht="12.75">
      <c r="A35" s="19">
        <v>29</v>
      </c>
      <c r="B35" s="10">
        <v>9000</v>
      </c>
      <c r="C35" s="30" t="s">
        <v>83</v>
      </c>
      <c r="D35" s="10" t="s">
        <v>58</v>
      </c>
      <c r="E35" s="9"/>
      <c r="F35" s="9"/>
      <c r="G35" s="9"/>
      <c r="H35" s="9"/>
      <c r="I35" s="44"/>
      <c r="J35" s="44">
        <v>0</v>
      </c>
      <c r="K35" s="44"/>
      <c r="L35" s="44"/>
      <c r="M35" s="44"/>
      <c r="N35" s="44"/>
      <c r="O35" s="44"/>
      <c r="P35" s="44"/>
      <c r="Q35" s="44"/>
      <c r="R35" s="44"/>
      <c r="S35" s="44"/>
      <c r="T35" s="44">
        <v>25292.38</v>
      </c>
      <c r="U35" s="44"/>
      <c r="V35" s="43">
        <f>SUM(E35:U35)</f>
        <v>25292.38</v>
      </c>
      <c r="W35" s="44"/>
      <c r="X35" s="43">
        <f t="shared" si="13"/>
        <v>25292.38</v>
      </c>
      <c r="Y35" s="44"/>
      <c r="Z35" s="44"/>
      <c r="AA35" s="44"/>
      <c r="AB35" s="44"/>
      <c r="AC35" s="44">
        <v>10000</v>
      </c>
      <c r="AD35" s="44">
        <v>1900</v>
      </c>
      <c r="AE35" s="44"/>
      <c r="AF35" s="44">
        <v>6828.94</v>
      </c>
      <c r="AG35" s="44">
        <v>655</v>
      </c>
      <c r="AH35" s="44">
        <v>0</v>
      </c>
      <c r="AI35" s="44">
        <f t="shared" si="3"/>
        <v>19383.94</v>
      </c>
      <c r="AJ35" s="44"/>
      <c r="AK35" s="44"/>
      <c r="AL35" s="45">
        <f t="shared" si="14"/>
        <v>19383.94</v>
      </c>
      <c r="AM35" s="45">
        <f t="shared" si="5"/>
        <v>10000</v>
      </c>
      <c r="AN35" s="45">
        <f t="shared" si="6"/>
        <v>9383.939999999999</v>
      </c>
      <c r="AO35" s="45">
        <f t="shared" si="7"/>
        <v>19383.94</v>
      </c>
      <c r="AP35" s="45">
        <f t="shared" si="8"/>
        <v>5908.440000000002</v>
      </c>
    </row>
    <row r="36" spans="1:42" s="6" customFormat="1" ht="12.75">
      <c r="A36" s="19">
        <v>30</v>
      </c>
      <c r="B36" s="10">
        <v>9009</v>
      </c>
      <c r="C36" s="30" t="s">
        <v>83</v>
      </c>
      <c r="D36" s="10" t="s">
        <v>121</v>
      </c>
      <c r="E36" s="9"/>
      <c r="F36" s="9"/>
      <c r="G36" s="9"/>
      <c r="H36" s="9" t="s">
        <v>117</v>
      </c>
      <c r="I36" s="44">
        <v>489464</v>
      </c>
      <c r="J36" s="44">
        <v>407614.15346415027</v>
      </c>
      <c r="K36" s="44"/>
      <c r="L36" s="44">
        <v>200000</v>
      </c>
      <c r="M36" s="44"/>
      <c r="N36" s="44"/>
      <c r="O36" s="44"/>
      <c r="P36" s="44"/>
      <c r="Q36" s="44"/>
      <c r="R36" s="44"/>
      <c r="S36" s="44"/>
      <c r="T36" s="44"/>
      <c r="U36" s="44"/>
      <c r="V36" s="43">
        <f>SUM(E36:U36)</f>
        <v>1097078.1534641501</v>
      </c>
      <c r="W36" s="44"/>
      <c r="X36" s="43">
        <f t="shared" si="13"/>
        <v>1097078.1534641501</v>
      </c>
      <c r="Y36" s="44"/>
      <c r="Z36" s="44">
        <v>835259.72</v>
      </c>
      <c r="AA36" s="44"/>
      <c r="AB36" s="44">
        <v>49106.74</v>
      </c>
      <c r="AC36" s="44">
        <v>126062.52</v>
      </c>
      <c r="AD36" s="44">
        <v>67822.04</v>
      </c>
      <c r="AE36" s="44">
        <v>32148.98</v>
      </c>
      <c r="AF36" s="44"/>
      <c r="AG36" s="44">
        <v>600</v>
      </c>
      <c r="AH36" s="44"/>
      <c r="AI36" s="44">
        <f t="shared" si="3"/>
        <v>1111000</v>
      </c>
      <c r="AJ36" s="44"/>
      <c r="AK36" s="44"/>
      <c r="AL36" s="45">
        <f t="shared" si="14"/>
        <v>1111000</v>
      </c>
      <c r="AM36" s="45">
        <f t="shared" si="5"/>
        <v>1010428.98</v>
      </c>
      <c r="AN36" s="45">
        <f t="shared" si="6"/>
        <v>100571.01999999999</v>
      </c>
      <c r="AO36" s="45">
        <f t="shared" si="7"/>
        <v>1111000</v>
      </c>
      <c r="AP36" s="45">
        <f t="shared" si="8"/>
        <v>-13921.84653584985</v>
      </c>
    </row>
    <row r="37" spans="1:42" s="6" customFormat="1" ht="12.75">
      <c r="A37" s="19">
        <v>31</v>
      </c>
      <c r="B37" s="10" t="s">
        <v>59</v>
      </c>
      <c r="C37" s="30" t="s">
        <v>83</v>
      </c>
      <c r="D37" s="10" t="s">
        <v>60</v>
      </c>
      <c r="E37" s="9"/>
      <c r="F37" s="9"/>
      <c r="G37" s="9"/>
      <c r="H37" s="9"/>
      <c r="I37" s="44"/>
      <c r="J37" s="44">
        <v>818059.6054208209</v>
      </c>
      <c r="K37" s="44"/>
      <c r="L37" s="44"/>
      <c r="M37" s="44"/>
      <c r="N37" s="44"/>
      <c r="O37" s="44"/>
      <c r="P37" s="44"/>
      <c r="Q37" s="44"/>
      <c r="R37" s="44">
        <v>3000</v>
      </c>
      <c r="S37" s="44"/>
      <c r="T37" s="44"/>
      <c r="U37" s="44"/>
      <c r="V37" s="43">
        <f>SUM(E37:U37)</f>
        <v>821059.6054208209</v>
      </c>
      <c r="W37" s="44"/>
      <c r="X37" s="43">
        <f t="shared" si="13"/>
        <v>821059.6054208209</v>
      </c>
      <c r="Y37" s="44"/>
      <c r="Z37" s="44">
        <v>614121.31</v>
      </c>
      <c r="AA37" s="44"/>
      <c r="AB37" s="44">
        <v>41519.29</v>
      </c>
      <c r="AC37" s="44">
        <v>6025.21</v>
      </c>
      <c r="AD37" s="44">
        <v>181321.6</v>
      </c>
      <c r="AE37" s="44">
        <v>6012.59</v>
      </c>
      <c r="AF37" s="44"/>
      <c r="AG37" s="44"/>
      <c r="AH37" s="44"/>
      <c r="AI37" s="44">
        <f t="shared" si="3"/>
        <v>849000</v>
      </c>
      <c r="AJ37" s="44"/>
      <c r="AK37" s="44"/>
      <c r="AL37" s="45">
        <f t="shared" si="14"/>
        <v>849000</v>
      </c>
      <c r="AM37" s="45">
        <f t="shared" si="5"/>
        <v>661665.81</v>
      </c>
      <c r="AN37" s="45">
        <f t="shared" si="6"/>
        <v>187334.19</v>
      </c>
      <c r="AO37" s="45">
        <f t="shared" si="7"/>
        <v>849000</v>
      </c>
      <c r="AP37" s="45">
        <f t="shared" si="8"/>
        <v>-27940.39457917912</v>
      </c>
    </row>
    <row r="38" spans="1:42" s="6" customFormat="1" ht="12.75">
      <c r="A38" s="19">
        <v>33</v>
      </c>
      <c r="B38" s="10" t="s">
        <v>61</v>
      </c>
      <c r="C38" s="30" t="s">
        <v>94</v>
      </c>
      <c r="D38" s="10" t="s">
        <v>62</v>
      </c>
      <c r="E38" s="9"/>
      <c r="F38" s="9"/>
      <c r="G38" s="9"/>
      <c r="H38" s="9" t="s">
        <v>118</v>
      </c>
      <c r="I38" s="44">
        <v>102000</v>
      </c>
      <c r="J38" s="44">
        <v>12570.65587526084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3">
        <f>SUM(E38:U38)</f>
        <v>114570.65587526084</v>
      </c>
      <c r="W38" s="44"/>
      <c r="X38" s="43">
        <f t="shared" si="13"/>
        <v>114570.65587526084</v>
      </c>
      <c r="Y38" s="44"/>
      <c r="Z38" s="44">
        <v>78230.8</v>
      </c>
      <c r="AA38" s="44"/>
      <c r="AB38" s="44">
        <v>4675.33</v>
      </c>
      <c r="AC38" s="44">
        <v>224.19</v>
      </c>
      <c r="AD38" s="44">
        <v>31869.68</v>
      </c>
      <c r="AE38" s="44"/>
      <c r="AF38" s="44"/>
      <c r="AG38" s="44"/>
      <c r="AH38" s="44"/>
      <c r="AI38" s="44">
        <f t="shared" si="3"/>
        <v>115000</v>
      </c>
      <c r="AJ38" s="44"/>
      <c r="AK38" s="44"/>
      <c r="AL38" s="45">
        <f t="shared" si="14"/>
        <v>115000</v>
      </c>
      <c r="AM38" s="45">
        <f t="shared" si="5"/>
        <v>83130.32</v>
      </c>
      <c r="AN38" s="45">
        <f t="shared" si="6"/>
        <v>31869.68</v>
      </c>
      <c r="AO38" s="45">
        <f t="shared" si="7"/>
        <v>115000</v>
      </c>
      <c r="AP38" s="45">
        <f t="shared" si="8"/>
        <v>-429.3441247391602</v>
      </c>
    </row>
    <row r="39" spans="1:42" s="6" customFormat="1" ht="15" customHeight="1">
      <c r="A39" s="19"/>
      <c r="B39" s="10"/>
      <c r="C39" s="14"/>
      <c r="D39" s="10"/>
      <c r="E39" s="9"/>
      <c r="F39" s="9"/>
      <c r="G39" s="9"/>
      <c r="H39" s="9"/>
      <c r="I39" s="9"/>
      <c r="J39" s="9">
        <v>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35"/>
      <c r="W39" s="9"/>
      <c r="X39" s="35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>
        <f t="shared" si="3"/>
        <v>0</v>
      </c>
      <c r="AJ39" s="9"/>
      <c r="AK39" s="9"/>
      <c r="AL39" s="36">
        <f t="shared" si="14"/>
        <v>0</v>
      </c>
      <c r="AM39" s="36"/>
      <c r="AN39" s="36"/>
      <c r="AO39" s="36"/>
      <c r="AP39" s="37"/>
    </row>
    <row r="40" spans="1:42" s="6" customFormat="1" ht="12.75">
      <c r="A40" s="19"/>
      <c r="B40" s="10"/>
      <c r="C40" s="10"/>
      <c r="D40" s="10"/>
      <c r="E40" s="9"/>
      <c r="F40" s="9"/>
      <c r="G40" s="9"/>
      <c r="H40" s="9"/>
      <c r="I40" s="9"/>
      <c r="J40" s="9">
        <v>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35"/>
      <c r="W40" s="9"/>
      <c r="X40" s="35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>
        <f t="shared" si="3"/>
        <v>0</v>
      </c>
      <c r="AJ40" s="9"/>
      <c r="AK40" s="9"/>
      <c r="AL40" s="36">
        <f t="shared" si="14"/>
        <v>0</v>
      </c>
      <c r="AM40" s="36"/>
      <c r="AN40" s="36"/>
      <c r="AO40" s="36"/>
      <c r="AP40" s="37"/>
    </row>
    <row r="41" spans="1:42" s="6" customFormat="1" ht="12.75">
      <c r="A41" s="19"/>
      <c r="B41" s="10"/>
      <c r="C41" s="10"/>
      <c r="D41" s="10"/>
      <c r="E41" s="9"/>
      <c r="F41" s="9"/>
      <c r="G41" s="9"/>
      <c r="H41" s="9"/>
      <c r="I41" s="9"/>
      <c r="J41" s="9">
        <v>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35"/>
      <c r="W41" s="9"/>
      <c r="X41" s="35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>
        <f t="shared" si="3"/>
        <v>0</v>
      </c>
      <c r="AJ41" s="9"/>
      <c r="AK41" s="9"/>
      <c r="AL41" s="36">
        <f t="shared" si="14"/>
        <v>0</v>
      </c>
      <c r="AM41" s="36"/>
      <c r="AN41" s="36"/>
      <c r="AO41" s="36"/>
      <c r="AP41" s="37"/>
    </row>
    <row r="42" spans="1:42" s="6" customFormat="1" ht="12.75">
      <c r="A42" s="11"/>
      <c r="B42" s="10"/>
      <c r="C42" s="10"/>
      <c r="D42" s="10"/>
      <c r="E42" s="9"/>
      <c r="F42" s="9"/>
      <c r="G42" s="9"/>
      <c r="H42" s="9"/>
      <c r="I42" s="9"/>
      <c r="J42" s="9">
        <v>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35"/>
      <c r="W42" s="9"/>
      <c r="X42" s="35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>
        <f t="shared" si="3"/>
        <v>0</v>
      </c>
      <c r="AJ42" s="9"/>
      <c r="AK42" s="9"/>
      <c r="AL42" s="36">
        <f t="shared" si="14"/>
        <v>0</v>
      </c>
      <c r="AM42" s="36"/>
      <c r="AN42" s="36"/>
      <c r="AO42" s="36"/>
      <c r="AP42" s="37"/>
    </row>
    <row r="43" spans="9:42" ht="12.75">
      <c r="I43" s="12" t="s">
        <v>4</v>
      </c>
      <c r="J43" s="22"/>
      <c r="K43" s="12"/>
      <c r="L43" s="12"/>
      <c r="M43" s="12"/>
      <c r="Q43" s="25"/>
      <c r="V43" s="12"/>
      <c r="W43" s="4"/>
      <c r="X43" s="16" t="s">
        <v>4</v>
      </c>
      <c r="Z43" s="12" t="s">
        <v>4</v>
      </c>
      <c r="AA43" s="1" t="s">
        <v>4</v>
      </c>
      <c r="AD43" s="12" t="s">
        <v>4</v>
      </c>
      <c r="AL43" s="12" t="s">
        <v>4</v>
      </c>
      <c r="AM43" s="12"/>
      <c r="AN43" s="12"/>
      <c r="AO43" s="12"/>
      <c r="AP43" s="18"/>
    </row>
    <row r="44" spans="1:22" ht="12.75">
      <c r="A44" s="28"/>
      <c r="I44" s="12"/>
      <c r="T44" s="21"/>
      <c r="V44" s="12"/>
    </row>
    <row r="45" ht="12.75">
      <c r="A45" s="27"/>
    </row>
    <row r="46" spans="1:10" ht="12.75">
      <c r="A46" s="27"/>
      <c r="J46" s="22"/>
    </row>
    <row r="47" ht="12.75">
      <c r="A47" s="27"/>
    </row>
    <row r="48" ht="12.75">
      <c r="A48" s="27"/>
    </row>
    <row r="49" ht="12.75">
      <c r="A49" s="27"/>
    </row>
    <row r="50" ht="12.75">
      <c r="A50" s="27"/>
    </row>
    <row r="51" spans="1:12" ht="12.75">
      <c r="A51" s="27"/>
      <c r="L51" s="23"/>
    </row>
    <row r="52" ht="12.75">
      <c r="A52" s="27"/>
    </row>
    <row r="53" ht="12.75">
      <c r="A53" s="27"/>
    </row>
    <row r="54" ht="12.75">
      <c r="A54" s="27"/>
    </row>
    <row r="55" ht="12.75">
      <c r="A55" s="28"/>
    </row>
    <row r="56" ht="12.75">
      <c r="A56" s="28"/>
    </row>
    <row r="57" ht="12.75">
      <c r="A57" s="27"/>
    </row>
    <row r="58" ht="12.75">
      <c r="A58" s="27"/>
    </row>
    <row r="59" ht="12.75">
      <c r="A59" s="27"/>
    </row>
  </sheetData>
  <sheetProtection/>
  <mergeCells count="3">
    <mergeCell ref="E2:X2"/>
    <mergeCell ref="A1:AL1"/>
    <mergeCell ref="Z2:AP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1"/>
  <headerFooter alignWithMargins="0">
    <oddHeader>&amp;C INBURGERING</oddHeader>
    <oddFooter>&amp;L&amp;T&amp;C&amp;D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sx31583</dc:creator>
  <cp:keywords/>
  <dc:description/>
  <cp:lastModifiedBy>Vispoel, Joke</cp:lastModifiedBy>
  <cp:lastPrinted>2017-12-22T10:18:03Z</cp:lastPrinted>
  <dcterms:created xsi:type="dcterms:W3CDTF">2007-06-28T15:16:55Z</dcterms:created>
  <dcterms:modified xsi:type="dcterms:W3CDTF">2018-01-12T12:42:35Z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">
    <vt:lpwstr>SV 101-200</vt:lpwstr>
  </property>
  <property fmtid="{D5CDD505-2E9C-101B-9397-08002B2CF9AE}" pid="3" name="SubCategorie">
    <vt:lpwstr>SV 145</vt:lpwstr>
  </property>
  <property fmtid="{D5CDD505-2E9C-101B-9397-08002B2CF9AE}" pid="4" name="Weergave">
    <vt:lpwstr>VRAGEN VAN PARL. JAAR 2017-2018</vt:lpwstr>
  </property>
  <property fmtid="{D5CDD505-2E9C-101B-9397-08002B2CF9AE}" pid="5" name="SubSubCategorie">
    <vt:lpwstr/>
  </property>
  <property fmtid="{D5CDD505-2E9C-101B-9397-08002B2CF9AE}" pid="6" name="ContentTypeId">
    <vt:lpwstr>0x010100F7B2E3FB5909E846AFC8D86C17399A77</vt:lpwstr>
  </property>
</Properties>
</file>