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179 Centra algemeen welzijnswerk (CAW's) - Financiering/"/>
    </mc:Choice>
  </mc:AlternateContent>
  <bookViews>
    <workbookView xWindow="0" yWindow="0" windowWidth="23040" windowHeight="8790" activeTab="5"/>
  </bookViews>
  <sheets>
    <sheet name="RRAC14" sheetId="1" r:id="rId1"/>
    <sheet name="14Detail73" sheetId="2" r:id="rId2"/>
    <sheet name="RRAC15" sheetId="3" r:id="rId3"/>
    <sheet name="15Detail73" sheetId="4" r:id="rId4"/>
    <sheet name="RRAC16" sheetId="5" r:id="rId5"/>
    <sheet name="16Detail73" sheetId="6" r:id="rId6"/>
  </sheets>
  <externalReferences>
    <externalReference r:id="rId7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D5" i="6" s="1"/>
  <c r="D9" i="4" l="1"/>
  <c r="D5" i="4" s="1"/>
  <c r="D9" i="2" l="1"/>
  <c r="D5" i="2" s="1"/>
  <c r="O31" i="1" l="1"/>
  <c r="N31" i="1"/>
  <c r="M31" i="1"/>
  <c r="L31" i="1"/>
  <c r="K31" i="1"/>
  <c r="J31" i="1"/>
  <c r="I31" i="1"/>
  <c r="P31" i="1" s="1"/>
  <c r="O29" i="1"/>
  <c r="N29" i="1"/>
  <c r="M29" i="1"/>
  <c r="L29" i="1"/>
  <c r="K29" i="1"/>
  <c r="J29" i="1"/>
  <c r="I29" i="1"/>
  <c r="P29" i="1" s="1"/>
  <c r="O25" i="1"/>
  <c r="N25" i="1"/>
  <c r="M25" i="1"/>
  <c r="L25" i="1"/>
  <c r="K25" i="1"/>
  <c r="J25" i="1"/>
  <c r="I25" i="1"/>
  <c r="P25" i="1" s="1"/>
  <c r="O23" i="1"/>
  <c r="N23" i="1"/>
  <c r="M23" i="1"/>
  <c r="L23" i="1"/>
  <c r="K23" i="1"/>
  <c r="J23" i="1"/>
  <c r="I23" i="1"/>
  <c r="P23" i="1" s="1"/>
  <c r="O21" i="1"/>
  <c r="O27" i="1" s="1"/>
  <c r="O33" i="1" s="1"/>
  <c r="M21" i="1"/>
  <c r="M27" i="1" s="1"/>
  <c r="M33" i="1" s="1"/>
  <c r="K21" i="1"/>
  <c r="K27" i="1" s="1"/>
  <c r="K33" i="1" s="1"/>
  <c r="I21" i="1"/>
  <c r="I27" i="1" s="1"/>
  <c r="I33" i="1" s="1"/>
  <c r="P19" i="1"/>
  <c r="O18" i="1"/>
  <c r="N18" i="1"/>
  <c r="M18" i="1"/>
  <c r="L18" i="1"/>
  <c r="K18" i="1"/>
  <c r="J18" i="1"/>
  <c r="P18" i="1" s="1"/>
  <c r="I18" i="1"/>
  <c r="P17" i="1"/>
  <c r="P16" i="1"/>
  <c r="O15" i="1"/>
  <c r="N15" i="1"/>
  <c r="M15" i="1"/>
  <c r="L15" i="1"/>
  <c r="P15" i="1" s="1"/>
  <c r="K15" i="1"/>
  <c r="J15" i="1"/>
  <c r="I15" i="1"/>
  <c r="O14" i="1"/>
  <c r="N14" i="1"/>
  <c r="M14" i="1"/>
  <c r="L14" i="1"/>
  <c r="P14" i="1" s="1"/>
  <c r="K14" i="1"/>
  <c r="J14" i="1"/>
  <c r="I14" i="1"/>
  <c r="O13" i="1"/>
  <c r="N13" i="1"/>
  <c r="M13" i="1"/>
  <c r="L13" i="1"/>
  <c r="P13" i="1" s="1"/>
  <c r="K13" i="1"/>
  <c r="J13" i="1"/>
  <c r="I13" i="1"/>
  <c r="O12" i="1"/>
  <c r="N12" i="1"/>
  <c r="M12" i="1"/>
  <c r="L12" i="1"/>
  <c r="P12" i="1" s="1"/>
  <c r="K12" i="1"/>
  <c r="J12" i="1"/>
  <c r="I12" i="1"/>
  <c r="O11" i="1"/>
  <c r="N11" i="1"/>
  <c r="M11" i="1"/>
  <c r="L11" i="1"/>
  <c r="P11" i="1" s="1"/>
  <c r="K11" i="1"/>
  <c r="J11" i="1"/>
  <c r="I11" i="1"/>
  <c r="O10" i="1"/>
  <c r="N10" i="1"/>
  <c r="M10" i="1"/>
  <c r="L10" i="1"/>
  <c r="P10" i="1" s="1"/>
  <c r="K10" i="1"/>
  <c r="J10" i="1"/>
  <c r="I10" i="1"/>
  <c r="O9" i="1"/>
  <c r="N9" i="1"/>
  <c r="N21" i="1" s="1"/>
  <c r="N27" i="1" s="1"/>
  <c r="N33" i="1" s="1"/>
  <c r="M9" i="1"/>
  <c r="L9" i="1"/>
  <c r="L21" i="1" s="1"/>
  <c r="L27" i="1" s="1"/>
  <c r="L33" i="1" s="1"/>
  <c r="K9" i="1"/>
  <c r="J9" i="1"/>
  <c r="J21" i="1" s="1"/>
  <c r="J27" i="1" s="1"/>
  <c r="J33" i="1" s="1"/>
  <c r="I9" i="1"/>
  <c r="O5" i="1"/>
  <c r="N5" i="1"/>
  <c r="M5" i="1"/>
  <c r="L5" i="1"/>
  <c r="K5" i="1"/>
  <c r="J5" i="1"/>
  <c r="P5" i="1" s="1"/>
  <c r="P9" i="1" l="1"/>
  <c r="P21" i="1" s="1"/>
  <c r="P27" i="1" s="1"/>
  <c r="P33" i="1" s="1"/>
</calcChain>
</file>

<file path=xl/sharedStrings.xml><?xml version="1.0" encoding="utf-8"?>
<sst xmlns="http://schemas.openxmlformats.org/spreadsheetml/2006/main" count="475" uniqueCount="157">
  <si>
    <t>Bijlage 1: Resultatenrekening per activiteitencentrum</t>
  </si>
  <si>
    <t>Naam vzw: CAW Halle Vilvoorde Vzw</t>
  </si>
  <si>
    <t>Codes</t>
  </si>
  <si>
    <t>Vzw</t>
  </si>
  <si>
    <t xml:space="preserve">Activiteitencentrum Vlaamse Overheid
</t>
  </si>
  <si>
    <t xml:space="preserve">Activiteitencentrum Sociale Winkel
</t>
  </si>
  <si>
    <t xml:space="preserve">Activiteitencentrum opvoedingscaravaan
</t>
  </si>
  <si>
    <t xml:space="preserve">Activiteitencentrum wonen-welzijn
</t>
  </si>
  <si>
    <t xml:space="preserve">Activiteitencentrum Zelfregulerende groepen
</t>
  </si>
  <si>
    <t xml:space="preserve">Activiteitencentrum Schuldpreventie
</t>
  </si>
  <si>
    <t>CONTROLE</t>
  </si>
  <si>
    <t>Aantal VTE</t>
  </si>
  <si>
    <t>RESULTATENREKENING</t>
  </si>
  <si>
    <t>Bedrijfsopbrengsten en bedrijfskosten</t>
  </si>
  <si>
    <t>Brutomarge</t>
  </si>
  <si>
    <t>(+/-)</t>
  </si>
  <si>
    <t>Bedrijfsopbrengsten</t>
  </si>
  <si>
    <t>70/74</t>
  </si>
  <si>
    <t>Omzet</t>
  </si>
  <si>
    <t>Lidgeld, schenkingen, legaten en subsidies</t>
  </si>
  <si>
    <t>Handelsgoederen, grond- en hulpstoffen;
diensten en diverse goederen</t>
  </si>
  <si>
    <t>60/61</t>
  </si>
  <si>
    <t>Bezoldigingen, sociale lasten en pensioenen
(toel. VI, 2) …………………………………………………….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</si>
  <si>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</si>
  <si>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Waardeverminderingen op voorraden, bestellingen in
uitvoering en handelsvorderingen (toevoegingen-,
terugnemingen +)……………………………………………….</t>
  </si>
  <si>
    <t>631/4</t>
  </si>
  <si>
    <t>Voorzieningen voor risico's en kosten (toevoegingen-,
bestedingen en terugnemingen +)……………………………</t>
  </si>
  <si>
    <t>635/8</t>
  </si>
  <si>
    <t>Andere bedrijfskosten………………………………………….</t>
  </si>
  <si>
    <t>640/8</t>
  </si>
  <si>
    <t>Als herstructureringskosten geactiveerde
bedrijfskosten …………………………………………………..</t>
  </si>
  <si>
    <t>(-)</t>
  </si>
  <si>
    <t>Bedrijfswinst (bedrijfsverlies)……………………………………</t>
  </si>
  <si>
    <t>Financiële opbrengsten…………………………………………</t>
  </si>
  <si>
    <t>Financiële kosten ………………………………………………..</t>
  </si>
  <si>
    <t>Winst (verlies) uit de gewone bedrijfsuitoefening ………….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</si>
  <si>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</si>
  <si>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</si>
  <si>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</si>
  <si>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Bijlage 4: DETAIL VAN DE 73-REKENINGEN (lijst van subsidies)</t>
  </si>
  <si>
    <t>Naam VZW: CAW Halle-Vilvoorde</t>
  </si>
  <si>
    <t>730/731</t>
  </si>
  <si>
    <t>Lidgelden</t>
  </si>
  <si>
    <t>732/733</t>
  </si>
  <si>
    <t>Schenkingen</t>
  </si>
  <si>
    <t>734/735</t>
  </si>
  <si>
    <t>Legaten</t>
  </si>
  <si>
    <t xml:space="preserve">736 
737  
738 </t>
  </si>
  <si>
    <t>Kapitaal- en intrestsubsidies
Werkingssubsides Vlaamse Overheid 
Overige werkingssubsidies en werkingstoelagen</t>
  </si>
  <si>
    <t>Subsidieverlener</t>
  </si>
  <si>
    <t>Doel</t>
  </si>
  <si>
    <t>Activiteitencentrum</t>
  </si>
  <si>
    <t>Bedrag</t>
  </si>
  <si>
    <t>Ministerie van de Vlaamse Gemeenschap</t>
  </si>
  <si>
    <t>Werkingsmiddelen enveloppe 2014</t>
  </si>
  <si>
    <t>Vlaamse Overheid en Sociale Winkel</t>
  </si>
  <si>
    <t>Vergoeding prestaties in crisisnetwerken</t>
  </si>
  <si>
    <t>Vlaamse Overheid</t>
  </si>
  <si>
    <t>Sectoraal Fonds Sociale Maribel</t>
  </si>
  <si>
    <t>loonsubsidiëring tewerkstelling sociale maribel</t>
  </si>
  <si>
    <t>toelagen Vivo/Icoba</t>
  </si>
  <si>
    <t>tussenkomst onkosten vorming/opleiding</t>
  </si>
  <si>
    <t>Provincie Vlaams-Brabant</t>
  </si>
  <si>
    <t>subsidiëren activiteiten Dag van de armoede</t>
  </si>
  <si>
    <t>subsidie project Opvoedingscaravaan</t>
  </si>
  <si>
    <t>Opvoedingscaravaan</t>
  </si>
  <si>
    <t>Kapitaalsubsidie Mechelsesteenweg Vilvoorde</t>
  </si>
  <si>
    <t>Toelage voedselverdeelpunt</t>
  </si>
  <si>
    <t>Sociale Winkel</t>
  </si>
  <si>
    <t>Stadsbestuur Vilvoorde</t>
  </si>
  <si>
    <t>Toelage winteropvang</t>
  </si>
  <si>
    <t xml:space="preserve">Vlaams Infrastructuurfonds </t>
  </si>
  <si>
    <t>Kapitaalsubsidie project Zellik</t>
  </si>
  <si>
    <t>Vlaamse Overheid, Wonen-welzijn en Schuldpreventie</t>
  </si>
  <si>
    <t>Subsidie project Wonen - Welzijn</t>
  </si>
  <si>
    <t>Wonen-welzijn</t>
  </si>
  <si>
    <t>Stadsbestuur Dilbeek</t>
  </si>
  <si>
    <t>Ondersteuning cursus jeugdadviseur</t>
  </si>
  <si>
    <t>Jaarlijke werkingssubsidie</t>
  </si>
  <si>
    <t>Kapitaalsubsidie Sociale Kruidenier</t>
  </si>
  <si>
    <t>Kapitaalsubsidie Themahuis Vilvoorde</t>
  </si>
  <si>
    <t>Project ILC Zemst</t>
  </si>
  <si>
    <t>Zelfregulerende groepen</t>
  </si>
  <si>
    <t>Gemeente Hoeilaart</t>
  </si>
  <si>
    <t>Werkingstoelage</t>
  </si>
  <si>
    <t>Gemeentebestuur Asse</t>
  </si>
  <si>
    <t>Actie Asse Proper</t>
  </si>
  <si>
    <t>Subsidie Schuldhulpverlening</t>
  </si>
  <si>
    <t>Schuldpreventie</t>
  </si>
  <si>
    <t>OCMW Grimbergen</t>
  </si>
  <si>
    <t>urencontignent 2014</t>
  </si>
  <si>
    <t>Gemeente Grimbergen</t>
  </si>
  <si>
    <t>toelage sociale kruidenier</t>
  </si>
  <si>
    <t>subsidie crisismeldpunt</t>
  </si>
  <si>
    <t>Subsidie Schuldpreventie</t>
  </si>
  <si>
    <t>OCMW Halle</t>
  </si>
  <si>
    <t>Subsidie project Winteropvang</t>
  </si>
  <si>
    <t>Stadsbestuur Vilvorode</t>
  </si>
  <si>
    <t>Tele-Onthaal Oost-Vlaanderen</t>
  </si>
  <si>
    <t>Project Thuislozenzorg</t>
  </si>
  <si>
    <t>Bijlage 1: Resultatenrekening per activiteitencentrum - 2015</t>
  </si>
  <si>
    <t xml:space="preserve"> </t>
  </si>
  <si>
    <t xml:space="preserve">Activiteitencentrum Woonbegeleiding (VL-Overheid)
</t>
  </si>
  <si>
    <t xml:space="preserve">Activiteitencentrum Woonbegeleiding (Prov VL-Brab)
</t>
  </si>
  <si>
    <t>Cera</t>
  </si>
  <si>
    <t>Oog voor elkaar</t>
  </si>
  <si>
    <t>Gemeente Bever</t>
  </si>
  <si>
    <t>Huis van het kind Pajottenland</t>
  </si>
  <si>
    <t>Gemeente Galmaarden</t>
  </si>
  <si>
    <t>huis van het kind Pajottenland</t>
  </si>
  <si>
    <t>Gemeente Gooik</t>
  </si>
  <si>
    <t>Gemeente Herne</t>
  </si>
  <si>
    <t>Gemeente Lennik</t>
  </si>
  <si>
    <t>Gemeente Pepingen</t>
  </si>
  <si>
    <t>Kind en Gezin</t>
  </si>
  <si>
    <t>huis van het kind pajottenland</t>
  </si>
  <si>
    <t>urencontignent 2015</t>
  </si>
  <si>
    <t>Kansarmoedeproject 2015</t>
  </si>
  <si>
    <t>Kapitaalsubsidie Nederhem</t>
  </si>
  <si>
    <t>Allen</t>
  </si>
  <si>
    <t>vernieuwende projecten "Helpen Verhuizen"</t>
  </si>
  <si>
    <t>Woonbegeleiding (Prov VL-Brabant)</t>
  </si>
  <si>
    <t>Preventieve woonbegeleiding privé-woonmarkt</t>
  </si>
  <si>
    <t>Stadsbestuur Halle</t>
  </si>
  <si>
    <t>Investeringssubsidie Nederhem</t>
  </si>
  <si>
    <t>united Fund</t>
  </si>
  <si>
    <t>Subsidie bestelwagen</t>
  </si>
  <si>
    <t>vlaamse Overheid</t>
  </si>
  <si>
    <t>Werkingsmiddelen enveloppe 2015</t>
  </si>
  <si>
    <t>crisimeldpunt</t>
  </si>
  <si>
    <t>Vlaamse overheid</t>
  </si>
  <si>
    <t>Subsudie éénmaking crisismeldpunten</t>
  </si>
  <si>
    <t>vlaamse overheid</t>
  </si>
  <si>
    <t>Woonbegeleiding (VL-Overheid)</t>
  </si>
  <si>
    <t>Vlaamse Regering</t>
  </si>
  <si>
    <t>Subsidie Project Wonen-Welzijn</t>
  </si>
  <si>
    <t>Bijlage 1: Resultatenrekening per activiteitencentrum - 2016</t>
  </si>
  <si>
    <t xml:space="preserve">Activiteitencentrum Vluchtelingen
</t>
  </si>
  <si>
    <t>Gemeente Zaventem</t>
  </si>
  <si>
    <t>Toelage project proper Asse</t>
  </si>
  <si>
    <t>Koning Boudewijnstichting</t>
  </si>
  <si>
    <t>project "van moeder tot moeder"</t>
  </si>
  <si>
    <t>urencontignent 2016</t>
  </si>
  <si>
    <t>ocmw grimberegen</t>
  </si>
  <si>
    <t>bijdrage werkingskosten idem dito</t>
  </si>
  <si>
    <t>Kapitaalsubsidie socale campus Halle</t>
  </si>
  <si>
    <t>Unitef fund</t>
  </si>
  <si>
    <t>investeringssubsidie for Transit</t>
  </si>
  <si>
    <t>Werkingsmiddelen enveloppe 2016</t>
  </si>
  <si>
    <t>subsidie hulpverlening vluchtelingen</t>
  </si>
  <si>
    <t>Vluchtelingen</t>
  </si>
  <si>
    <t>Preventie uithuiszetting private huurmarkt</t>
  </si>
  <si>
    <t>Woonbegeleiding</t>
  </si>
  <si>
    <t>Helpen verhuizen</t>
  </si>
  <si>
    <t>CAW Oost-Brabant</t>
  </si>
  <si>
    <t>samenwerkingsovereenkomst vluchtelingencrisis</t>
  </si>
  <si>
    <t>CAW 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</si>
</sst>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,##0.0"/>
    <numFmt numFmtId="166" formatCode="_ * #,##0.0_ ;_ * \-#,##0.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5" fillId="2" borderId="5" xfId="0" applyFont="1" applyFill="1" applyBorder="1" applyAlignment="1" applyProtection="1">
      <alignment horizontal="center" vertical="top"/>
    </xf>
    <xf numFmtId="0" fontId="0" fillId="3" borderId="10" xfId="0" applyFill="1" applyBorder="1" applyAlignment="1" applyProtection="1">
      <alignment horizontal="center" vertical="top"/>
      <protection locked="0"/>
    </xf>
    <xf numFmtId="164" fontId="0" fillId="3" borderId="10" xfId="0" applyNumberFormat="1" applyFill="1" applyBorder="1" applyAlignment="1" applyProtection="1">
      <alignment horizontal="center" vertical="top"/>
      <protection locked="0"/>
    </xf>
    <xf numFmtId="165" fontId="0" fillId="2" borderId="11" xfId="0" applyNumberFormat="1" applyFill="1" applyBorder="1" applyAlignment="1" applyProtection="1"/>
    <xf numFmtId="0" fontId="6" fillId="0" borderId="14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" fontId="0" fillId="0" borderId="15" xfId="0" applyNumberFormat="1" applyBorder="1" applyAlignment="1" applyProtection="1">
      <protection locked="0"/>
    </xf>
    <xf numFmtId="3" fontId="0" fillId="0" borderId="13" xfId="0" applyNumberFormat="1" applyBorder="1" applyAlignment="1" applyProtection="1">
      <protection locked="0"/>
    </xf>
    <xf numFmtId="3" fontId="0" fillId="2" borderId="15" xfId="0" applyNumberFormat="1" applyFill="1" applyBorder="1" applyAlignment="1" applyProtection="1"/>
    <xf numFmtId="0" fontId="0" fillId="0" borderId="1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17" xfId="0" applyNumberFormat="1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3" fontId="0" fillId="2" borderId="17" xfId="0" applyNumberFormat="1" applyFill="1" applyBorder="1" applyAlignment="1" applyProtection="1"/>
    <xf numFmtId="0" fontId="0" fillId="0" borderId="14" xfId="0" applyBorder="1" applyAlignment="1" applyProtection="1"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0" fillId="2" borderId="18" xfId="0" applyNumberFormat="1" applyFill="1" applyBorder="1" applyAlignment="1" applyProtection="1"/>
    <xf numFmtId="0" fontId="0" fillId="0" borderId="0" xfId="0" applyBorder="1" applyAlignment="1" applyProtection="1">
      <protection locked="0"/>
    </xf>
    <xf numFmtId="3" fontId="0" fillId="0" borderId="19" xfId="0" applyNumberFormat="1" applyBorder="1" applyAlignment="1" applyProtection="1">
      <protection locked="0"/>
    </xf>
    <xf numFmtId="4" fontId="0" fillId="2" borderId="19" xfId="0" applyNumberFormat="1" applyFill="1" applyBorder="1" applyAlignment="1" applyProtection="1"/>
    <xf numFmtId="0" fontId="0" fillId="0" borderId="14" xfId="0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protection locked="0"/>
    </xf>
    <xf numFmtId="4" fontId="0" fillId="2" borderId="11" xfId="0" applyNumberFormat="1" applyFill="1" applyBorder="1" applyAlignment="1" applyProtection="1"/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vertical="top"/>
      <protection locked="0"/>
    </xf>
    <xf numFmtId="3" fontId="0" fillId="0" borderId="17" xfId="0" applyNumberFormat="1" applyBorder="1" applyProtection="1">
      <protection locked="0"/>
    </xf>
    <xf numFmtId="4" fontId="0" fillId="2" borderId="17" xfId="0" applyNumberFormat="1" applyFill="1" applyBorder="1" applyProtection="1"/>
    <xf numFmtId="0" fontId="7" fillId="0" borderId="14" xfId="0" applyFont="1" applyBorder="1" applyAlignment="1" applyProtection="1"/>
    <xf numFmtId="0" fontId="0" fillId="0" borderId="0" xfId="0" applyBorder="1" applyAlignment="1" applyProtection="1">
      <alignment horizontal="left"/>
    </xf>
    <xf numFmtId="3" fontId="0" fillId="0" borderId="20" xfId="0" applyNumberFormat="1" applyBorder="1" applyAlignment="1" applyProtection="1">
      <protection locked="0"/>
    </xf>
    <xf numFmtId="4" fontId="0" fillId="2" borderId="20" xfId="0" applyNumberFormat="1" applyFill="1" applyBorder="1" applyAlignment="1" applyProtection="1"/>
    <xf numFmtId="0" fontId="0" fillId="0" borderId="16" xfId="0" applyBorder="1" applyProtection="1"/>
    <xf numFmtId="3" fontId="0" fillId="0" borderId="21" xfId="0" applyNumberFormat="1" applyBorder="1" applyAlignment="1" applyProtection="1">
      <protection locked="0"/>
    </xf>
    <xf numFmtId="4" fontId="0" fillId="2" borderId="21" xfId="0" applyNumberFormat="1" applyFill="1" applyBorder="1" applyAlignment="1" applyProtection="1"/>
    <xf numFmtId="0" fontId="6" fillId="0" borderId="16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3" fontId="0" fillId="0" borderId="18" xfId="0" applyNumberFormat="1" applyBorder="1" applyAlignment="1" applyProtection="1">
      <protection locked="0"/>
    </xf>
    <xf numFmtId="3" fontId="0" fillId="0" borderId="18" xfId="0" applyNumberFormat="1" applyBorder="1" applyProtection="1">
      <protection locked="0"/>
    </xf>
    <xf numFmtId="4" fontId="0" fillId="2" borderId="18" xfId="0" applyNumberFormat="1" applyFill="1" applyBorder="1" applyProtection="1"/>
    <xf numFmtId="3" fontId="0" fillId="0" borderId="20" xfId="0" applyNumberFormat="1" applyBorder="1" applyProtection="1">
      <protection locked="0"/>
    </xf>
    <xf numFmtId="4" fontId="0" fillId="2" borderId="20" xfId="0" applyNumberFormat="1" applyFill="1" applyBorder="1" applyProtection="1"/>
    <xf numFmtId="0" fontId="7" fillId="0" borderId="14" xfId="0" applyFont="1" applyBorder="1" applyProtection="1">
      <protection locked="0"/>
    </xf>
    <xf numFmtId="0" fontId="7" fillId="0" borderId="14" xfId="0" applyFont="1" applyBorder="1" applyProtection="1"/>
    <xf numFmtId="0" fontId="9" fillId="0" borderId="0" xfId="0" applyFont="1"/>
    <xf numFmtId="0" fontId="6" fillId="4" borderId="23" xfId="0" applyFont="1" applyFill="1" applyBorder="1" applyAlignment="1">
      <alignment horizontal="center" vertical="top" wrapText="1"/>
    </xf>
    <xf numFmtId="4" fontId="6" fillId="4" borderId="26" xfId="0" applyNumberFormat="1" applyFont="1" applyFill="1" applyBorder="1" applyAlignment="1" applyProtection="1">
      <alignment vertical="top"/>
    </xf>
    <xf numFmtId="0" fontId="0" fillId="0" borderId="27" xfId="0" applyNumberFormat="1" applyFill="1" applyBorder="1" applyAlignment="1">
      <alignment horizontal="center" vertical="top" wrapText="1"/>
    </xf>
    <xf numFmtId="4" fontId="0" fillId="0" borderId="30" xfId="0" applyNumberFormat="1" applyFill="1" applyBorder="1" applyAlignment="1">
      <alignment vertical="top" wrapText="1"/>
    </xf>
    <xf numFmtId="0" fontId="0" fillId="0" borderId="33" xfId="0" applyNumberFormat="1" applyFill="1" applyBorder="1" applyAlignment="1">
      <alignment horizontal="center" vertical="top" wrapText="1"/>
    </xf>
    <xf numFmtId="4" fontId="0" fillId="0" borderId="36" xfId="0" applyNumberFormat="1" applyFill="1" applyBorder="1" applyAlignment="1">
      <alignment vertical="top" wrapText="1"/>
    </xf>
    <xf numFmtId="0" fontId="0" fillId="0" borderId="7" xfId="0" applyNumberFormat="1" applyFill="1" applyBorder="1" applyAlignment="1">
      <alignment horizontal="center" vertical="top" wrapText="1"/>
    </xf>
    <xf numFmtId="2" fontId="6" fillId="4" borderId="26" xfId="0" applyNumberFormat="1" applyFont="1" applyFill="1" applyBorder="1" applyAlignment="1" applyProtection="1">
      <alignment vertical="top"/>
    </xf>
    <xf numFmtId="2" fontId="0" fillId="0" borderId="0" xfId="0" applyNumberFormat="1"/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4" fontId="0" fillId="0" borderId="18" xfId="0" applyNumberFormat="1" applyFill="1" applyBorder="1" applyAlignment="1">
      <alignment vertical="top"/>
    </xf>
    <xf numFmtId="0" fontId="5" fillId="0" borderId="30" xfId="0" applyNumberFormat="1" applyFont="1" applyFill="1" applyBorder="1" applyAlignment="1">
      <alignment vertical="top" wrapText="1"/>
    </xf>
    <xf numFmtId="4" fontId="0" fillId="0" borderId="0" xfId="0" applyNumberFormat="1"/>
    <xf numFmtId="0" fontId="0" fillId="0" borderId="30" xfId="0" applyNumberForma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vertical="top"/>
    </xf>
    <xf numFmtId="0" fontId="0" fillId="0" borderId="37" xfId="0" applyNumberFormat="1" applyBorder="1"/>
    <xf numFmtId="0" fontId="0" fillId="0" borderId="20" xfId="0" applyBorder="1"/>
    <xf numFmtId="4" fontId="0" fillId="0" borderId="38" xfId="0" applyNumberFormat="1" applyFill="1" applyBorder="1"/>
    <xf numFmtId="4" fontId="0" fillId="0" borderId="38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0" fontId="0" fillId="0" borderId="5" xfId="0" applyBorder="1"/>
    <xf numFmtId="0" fontId="0" fillId="0" borderId="40" xfId="0" applyNumberFormat="1" applyBorder="1"/>
    <xf numFmtId="4" fontId="0" fillId="0" borderId="40" xfId="0" applyNumberFormat="1" applyBorder="1"/>
    <xf numFmtId="0" fontId="0" fillId="0" borderId="0" xfId="0" applyBorder="1"/>
    <xf numFmtId="0" fontId="0" fillId="0" borderId="0" xfId="0" applyAlignment="1" applyProtection="1">
      <alignment vertical="top"/>
      <protection locked="0"/>
    </xf>
    <xf numFmtId="166" fontId="0" fillId="3" borderId="10" xfId="0" applyNumberFormat="1" applyFill="1" applyBorder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0" fillId="0" borderId="0" xfId="0" applyProtection="1"/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2" xfId="0" applyBorder="1" applyProtection="1">
      <protection locked="0"/>
    </xf>
    <xf numFmtId="3" fontId="0" fillId="0" borderId="22" xfId="0" applyNumberFormat="1" applyBorder="1" applyProtection="1">
      <protection locked="0"/>
    </xf>
    <xf numFmtId="3" fontId="0" fillId="2" borderId="18" xfId="0" applyNumberFormat="1" applyFill="1" applyBorder="1" applyProtection="1"/>
    <xf numFmtId="43" fontId="6" fillId="4" borderId="26" xfId="1" applyFont="1" applyFill="1" applyBorder="1" applyAlignment="1" applyProtection="1">
      <alignment vertical="top"/>
    </xf>
    <xf numFmtId="0" fontId="0" fillId="0" borderId="27" xfId="0" applyNumberFormat="1" applyFill="1" applyBorder="1" applyAlignment="1">
      <alignment horizontal="left" vertical="top" wrapText="1"/>
    </xf>
    <xf numFmtId="0" fontId="0" fillId="0" borderId="37" xfId="0" applyNumberFormat="1" applyBorder="1" applyAlignment="1">
      <alignment horizontal="left"/>
    </xf>
    <xf numFmtId="0" fontId="0" fillId="0" borderId="39" xfId="0" applyNumberFormat="1" applyFill="1" applyBorder="1" applyAlignment="1">
      <alignment horizontal="left" vertical="top" wrapText="1"/>
    </xf>
    <xf numFmtId="4" fontId="0" fillId="0" borderId="5" xfId="0" applyNumberFormat="1" applyFill="1" applyBorder="1" applyAlignment="1">
      <alignment vertical="top"/>
    </xf>
    <xf numFmtId="0" fontId="5" fillId="0" borderId="40" xfId="0" applyNumberFormat="1" applyFont="1" applyFill="1" applyBorder="1" applyAlignment="1">
      <alignment vertical="top" wrapText="1"/>
    </xf>
    <xf numFmtId="4" fontId="0" fillId="0" borderId="40" xfId="0" applyNumberFormat="1" applyFill="1" applyBorder="1" applyAlignment="1">
      <alignment vertical="top" wrapText="1"/>
    </xf>
    <xf numFmtId="0" fontId="0" fillId="0" borderId="27" xfId="0" applyNumberFormat="1" applyBorder="1" applyAlignment="1">
      <alignment horizontal="left"/>
    </xf>
    <xf numFmtId="0" fontId="0" fillId="0" borderId="18" xfId="0" applyBorder="1"/>
    <xf numFmtId="0" fontId="0" fillId="0" borderId="30" xfId="0" applyNumberFormat="1" applyBorder="1"/>
    <xf numFmtId="4" fontId="0" fillId="0" borderId="30" xfId="0" applyNumberFormat="1" applyFill="1" applyBorder="1"/>
    <xf numFmtId="0" fontId="5" fillId="0" borderId="38" xfId="0" applyNumberFormat="1" applyFont="1" applyFill="1" applyBorder="1" applyAlignment="1">
      <alignment vertical="top" wrapText="1"/>
    </xf>
    <xf numFmtId="0" fontId="0" fillId="0" borderId="37" xfId="0" applyNumberFormat="1" applyFill="1" applyBorder="1" applyAlignment="1">
      <alignment horizontal="left" vertical="top" wrapText="1"/>
    </xf>
    <xf numFmtId="4" fontId="0" fillId="0" borderId="20" xfId="0" applyNumberFormat="1" applyFill="1" applyBorder="1" applyAlignment="1">
      <alignment vertical="top"/>
    </xf>
    <xf numFmtId="4" fontId="0" fillId="0" borderId="38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4" fontId="0" fillId="0" borderId="0" xfId="0" applyNumberFormat="1" applyFill="1"/>
    <xf numFmtId="4" fontId="5" fillId="0" borderId="20" xfId="0" applyNumberFormat="1" applyFont="1" applyFill="1" applyBorder="1" applyAlignment="1">
      <alignment vertical="top"/>
    </xf>
    <xf numFmtId="0" fontId="5" fillId="0" borderId="37" xfId="0" applyNumberFormat="1" applyFont="1" applyFill="1" applyBorder="1" applyAlignment="1">
      <alignment horizontal="left" vertical="top" wrapText="1"/>
    </xf>
    <xf numFmtId="0" fontId="0" fillId="0" borderId="38" xfId="0" applyNumberFormat="1" applyFill="1" applyBorder="1" applyAlignment="1">
      <alignment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0" fillId="0" borderId="21" xfId="0" applyNumberFormat="1" applyFill="1" applyBorder="1" applyAlignment="1">
      <alignment horizontal="left" vertical="top" wrapText="1"/>
    </xf>
    <xf numFmtId="4" fontId="0" fillId="0" borderId="21" xfId="0" applyNumberFormat="1" applyFill="1" applyBorder="1" applyAlignment="1">
      <alignment vertical="top"/>
    </xf>
    <xf numFmtId="0" fontId="5" fillId="0" borderId="20" xfId="0" applyNumberFormat="1" applyFont="1" applyFill="1" applyBorder="1" applyAlignment="1">
      <alignment vertical="top" wrapText="1"/>
    </xf>
    <xf numFmtId="4" fontId="0" fillId="0" borderId="21" xfId="0" applyNumberFormat="1" applyFill="1" applyBorder="1" applyAlignment="1">
      <alignment vertical="top" wrapText="1"/>
    </xf>
    <xf numFmtId="4" fontId="0" fillId="0" borderId="20" xfId="0" applyNumberFormat="1" applyFill="1" applyBorder="1" applyAlignment="1">
      <alignment vertical="top" wrapText="1"/>
    </xf>
    <xf numFmtId="4" fontId="0" fillId="0" borderId="20" xfId="0" applyNumberFormat="1" applyFill="1" applyBorder="1"/>
    <xf numFmtId="0" fontId="0" fillId="0" borderId="0" xfId="0" applyFill="1"/>
    <xf numFmtId="0" fontId="6" fillId="0" borderId="16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8" fillId="0" borderId="16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protection locked="0"/>
    </xf>
    <xf numFmtId="49" fontId="7" fillId="0" borderId="0" xfId="0" applyNumberFormat="1" applyFont="1" applyBorder="1" applyAlignment="1" applyProtection="1">
      <protection locked="0"/>
    </xf>
    <xf numFmtId="49" fontId="7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3" fillId="0" borderId="22" xfId="0" applyFont="1" applyBorder="1" applyAlignment="1"/>
    <xf numFmtId="4" fontId="6" fillId="4" borderId="24" xfId="0" applyNumberFormat="1" applyFont="1" applyFill="1" applyBorder="1" applyAlignment="1">
      <alignment vertical="top"/>
    </xf>
    <xf numFmtId="0" fontId="0" fillId="0" borderId="25" xfId="0" applyBorder="1" applyAlignment="1">
      <alignment vertical="top"/>
    </xf>
    <xf numFmtId="4" fontId="0" fillId="0" borderId="28" xfId="0" applyNumberFormat="1" applyFill="1" applyBorder="1" applyAlignment="1">
      <alignment vertical="top"/>
    </xf>
    <xf numFmtId="0" fontId="0" fillId="0" borderId="29" xfId="0" applyBorder="1" applyAlignment="1">
      <alignment vertical="top"/>
    </xf>
    <xf numFmtId="4" fontId="0" fillId="0" borderId="31" xfId="0" applyNumberFormat="1" applyFill="1" applyBorder="1" applyAlignment="1">
      <alignment vertical="top"/>
    </xf>
    <xf numFmtId="0" fontId="0" fillId="0" borderId="32" xfId="0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</cellXfs>
  <cellStyles count="2">
    <cellStyle name="Komma" xfId="1" builtinId="3"/>
    <cellStyle name="Standaard" xfId="0" builtinId="0"/>
  </cellStyles>
  <dxfs count="14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w\AppData\Local\Microsoft\Windows\Temporary%20Internet%20Files\Content.Outlook\PO3GBIAK\2014%20Bijlage1_ModelResultatenrekening_per_activiteitencentr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per activiteitencentrum"/>
      <sheetName val="Summary"/>
      <sheetName val="Copy P&amp;L"/>
      <sheetName val="P&amp;L"/>
      <sheetName val="CAW"/>
      <sheetName val="Vil 900"/>
      <sheetName val="Proj 90000"/>
      <sheetName val="Proj 90001"/>
      <sheetName val="Proj 90002"/>
      <sheetName val="Proj 90003"/>
    </sheetNames>
    <sheetDataSet>
      <sheetData sheetId="0" refreshError="1"/>
      <sheetData sheetId="1" refreshError="1">
        <row r="5">
          <cell r="B5">
            <v>48946.73</v>
          </cell>
          <cell r="D5">
            <v>0</v>
          </cell>
          <cell r="F5">
            <v>48946.73</v>
          </cell>
          <cell r="H5">
            <v>0</v>
          </cell>
          <cell r="J5">
            <v>0</v>
          </cell>
          <cell r="L5">
            <v>0</v>
          </cell>
          <cell r="N5">
            <v>0</v>
          </cell>
        </row>
        <row r="6">
          <cell r="B6">
            <v>5155570.0000000009</v>
          </cell>
          <cell r="D6">
            <v>4745383.2309440216</v>
          </cell>
          <cell r="F6">
            <v>165581.04488572374</v>
          </cell>
          <cell r="H6">
            <v>16610.839360715469</v>
          </cell>
          <cell r="J6">
            <v>98278.876803577339</v>
          </cell>
          <cell r="L6">
            <v>12750.405601192449</v>
          </cell>
          <cell r="N6">
            <v>116965.60240476979</v>
          </cell>
        </row>
        <row r="8">
          <cell r="B8">
            <v>5298787.2700000014</v>
          </cell>
          <cell r="D8">
            <v>4837444.2509440212</v>
          </cell>
          <cell r="F8">
            <v>216224.85488572373</v>
          </cell>
          <cell r="H8">
            <v>16641.479360715468</v>
          </cell>
          <cell r="J8">
            <v>98634.896803577343</v>
          </cell>
          <cell r="L8">
            <v>12786.655601192449</v>
          </cell>
          <cell r="N8">
            <v>117055.13240476979</v>
          </cell>
        </row>
        <row r="10">
          <cell r="B10">
            <v>136224.22</v>
          </cell>
          <cell r="D10">
            <v>63259.482278900301</v>
          </cell>
          <cell r="F10">
            <v>67758.385303080489</v>
          </cell>
          <cell r="H10">
            <v>260.82691288506129</v>
          </cell>
          <cell r="J10">
            <v>2181.8445644253065</v>
          </cell>
          <cell r="L10">
            <v>444.78818814176884</v>
          </cell>
          <cell r="N10">
            <v>2318.8927525670756</v>
          </cell>
        </row>
        <row r="11">
          <cell r="B11">
            <v>496441.12000000011</v>
          </cell>
          <cell r="D11">
            <v>434883.77596334321</v>
          </cell>
          <cell r="F11">
            <v>29619.200102683011</v>
          </cell>
          <cell r="H11">
            <v>2177.5837628353761</v>
          </cell>
          <cell r="J11">
            <v>12368.898814176877</v>
          </cell>
          <cell r="L11">
            <v>3048.5362713922932</v>
          </cell>
          <cell r="N11">
            <v>14343.125085569174</v>
          </cell>
        </row>
        <row r="12">
          <cell r="B12">
            <v>4622325.3800000008</v>
          </cell>
          <cell r="D12">
            <v>4280384.5602362817</v>
          </cell>
          <cell r="F12">
            <v>122486.26379595892</v>
          </cell>
          <cell r="H12">
            <v>15310.782974494865</v>
          </cell>
          <cell r="J12">
            <v>76553.914872474328</v>
          </cell>
          <cell r="L12">
            <v>25517.971624158105</v>
          </cell>
          <cell r="N12">
            <v>102071.88649663242</v>
          </cell>
        </row>
        <row r="13">
          <cell r="B13">
            <v>168465.4</v>
          </cell>
          <cell r="D13">
            <v>142145.97262448934</v>
          </cell>
          <cell r="F13">
            <v>13895.67861212322</v>
          </cell>
          <cell r="H13">
            <v>612.92107651540255</v>
          </cell>
          <cell r="J13">
            <v>5448.555382577013</v>
          </cell>
          <cell r="L13">
            <v>1030.0784608590041</v>
          </cell>
          <cell r="N13">
            <v>5332.1938434360163</v>
          </cell>
        </row>
        <row r="14">
          <cell r="B14">
            <v>139975.81</v>
          </cell>
          <cell r="D14">
            <v>119087.24172794525</v>
          </cell>
          <cell r="F14">
            <v>5453.8965452136472</v>
          </cell>
          <cell r="H14">
            <v>724.0808181517059</v>
          </cell>
          <cell r="J14">
            <v>4715.0840907585298</v>
          </cell>
          <cell r="L14">
            <v>1938.0013635861765</v>
          </cell>
          <cell r="N14">
            <v>8057.5054543447059</v>
          </cell>
        </row>
        <row r="19">
          <cell r="B19">
            <v>22379.280000000002</v>
          </cell>
          <cell r="D19">
            <v>20723.751944352436</v>
          </cell>
          <cell r="F19">
            <v>593.02497515733683</v>
          </cell>
          <cell r="H19">
            <v>74.128121894667103</v>
          </cell>
          <cell r="J19">
            <v>370.64060947333564</v>
          </cell>
          <cell r="L19">
            <v>123.5468698244452</v>
          </cell>
          <cell r="N19">
            <v>494.18747929778078</v>
          </cell>
        </row>
        <row r="20">
          <cell r="B20">
            <v>23100.15</v>
          </cell>
          <cell r="D20">
            <v>20449.445094402119</v>
          </cell>
          <cell r="F20">
            <v>585.175488572375</v>
          </cell>
          <cell r="H20">
            <v>73.146936071546875</v>
          </cell>
          <cell r="J20">
            <v>1043.7946803577343</v>
          </cell>
          <cell r="L20">
            <v>121.9115601192448</v>
          </cell>
          <cell r="N20">
            <v>826.67624047697905</v>
          </cell>
        </row>
        <row r="25">
          <cell r="B25">
            <v>66228.42</v>
          </cell>
          <cell r="D25">
            <v>55066.873251628567</v>
          </cell>
          <cell r="F25">
            <v>8338.2779397151371</v>
          </cell>
          <cell r="H25">
            <v>196.9722424643922</v>
          </cell>
          <cell r="J25">
            <v>984.86121232196103</v>
          </cell>
          <cell r="L25">
            <v>328.28707077398707</v>
          </cell>
          <cell r="N25">
            <v>1313.1482830959483</v>
          </cell>
        </row>
        <row r="26">
          <cell r="B26">
            <v>15858.64</v>
          </cell>
          <cell r="D26">
            <v>14083.066655625482</v>
          </cell>
          <cell r="F26">
            <v>1053.5370188804241</v>
          </cell>
          <cell r="H26">
            <v>50.374627360052997</v>
          </cell>
          <cell r="J26">
            <v>251.87313680026506</v>
          </cell>
          <cell r="L26">
            <v>83.95771226675501</v>
          </cell>
          <cell r="N26">
            <v>335.83084906702004</v>
          </cell>
        </row>
        <row r="32">
          <cell r="F32">
            <v>2.4</v>
          </cell>
          <cell r="H32">
            <v>0.3</v>
          </cell>
          <cell r="J32">
            <v>1.5</v>
          </cell>
          <cell r="L32">
            <v>0.5</v>
          </cell>
          <cell r="N3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K2" sqref="K2"/>
    </sheetView>
  </sheetViews>
  <sheetFormatPr defaultRowHeight="15" x14ac:dyDescent="0.25"/>
  <cols>
    <col min="9" max="16" width="12" customWidth="1"/>
  </cols>
  <sheetData>
    <row r="1" spans="1:16" ht="18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"/>
      <c r="L1" s="1"/>
      <c r="M1" s="1"/>
      <c r="N1" s="1"/>
      <c r="O1" s="1"/>
      <c r="P1" s="1"/>
    </row>
    <row r="2" spans="1:16" ht="15.75" x14ac:dyDescent="0.2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"/>
      <c r="K2" s="1"/>
      <c r="L2" s="1"/>
      <c r="M2" s="1"/>
      <c r="N2" s="1"/>
      <c r="O2" s="1"/>
      <c r="P2" s="1"/>
    </row>
    <row r="3" spans="1:16" ht="15.75" x14ac:dyDescent="0.25">
      <c r="A3" s="2"/>
      <c r="B3" s="2"/>
      <c r="C3" s="2"/>
      <c r="D3" s="3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</row>
    <row r="4" spans="1:16" ht="90.75" thickBot="1" x14ac:dyDescent="0.3">
      <c r="A4" s="5"/>
      <c r="B4" s="6"/>
      <c r="C4" s="6"/>
      <c r="D4" s="6"/>
      <c r="E4" s="6"/>
      <c r="F4" s="6"/>
      <c r="G4" s="7"/>
      <c r="H4" s="8" t="s">
        <v>2</v>
      </c>
      <c r="I4" s="9" t="s">
        <v>3</v>
      </c>
      <c r="J4" s="10" t="s">
        <v>4</v>
      </c>
      <c r="K4" s="11" t="s">
        <v>5</v>
      </c>
      <c r="L4" s="11" t="s">
        <v>6</v>
      </c>
      <c r="M4" s="11" t="s">
        <v>7</v>
      </c>
      <c r="N4" s="11" t="s">
        <v>8</v>
      </c>
      <c r="O4" s="11" t="s">
        <v>9</v>
      </c>
      <c r="P4" s="12" t="s">
        <v>10</v>
      </c>
    </row>
    <row r="5" spans="1:16" ht="15.75" thickBot="1" x14ac:dyDescent="0.3">
      <c r="A5" s="144" t="s">
        <v>11</v>
      </c>
      <c r="B5" s="145"/>
      <c r="C5" s="145"/>
      <c r="D5" s="145"/>
      <c r="E5" s="145"/>
      <c r="F5" s="145"/>
      <c r="G5" s="145"/>
      <c r="H5" s="146"/>
      <c r="I5" s="13">
        <v>90.8</v>
      </c>
      <c r="J5" s="14">
        <f>+I5-K5-L5-M5-N5-O5</f>
        <v>84.1</v>
      </c>
      <c r="K5" s="14">
        <f>+[1]Summary!F32</f>
        <v>2.4</v>
      </c>
      <c r="L5" s="14">
        <f>+[1]Summary!H32</f>
        <v>0.3</v>
      </c>
      <c r="M5" s="14">
        <f>+[1]Summary!J32</f>
        <v>1.5</v>
      </c>
      <c r="N5" s="14">
        <f>+[1]Summary!L32</f>
        <v>0.5</v>
      </c>
      <c r="O5" s="14">
        <f>+[1]Summary!N32</f>
        <v>2</v>
      </c>
      <c r="P5" s="15">
        <f>I5-SUM(J5:O5)</f>
        <v>0</v>
      </c>
    </row>
    <row r="6" spans="1:16" x14ac:dyDescent="0.25">
      <c r="A6" s="147" t="s">
        <v>12</v>
      </c>
      <c r="B6" s="148"/>
      <c r="C6" s="148"/>
      <c r="D6" s="148"/>
      <c r="E6" s="148"/>
      <c r="F6" s="148"/>
      <c r="G6" s="16"/>
      <c r="H6" s="17"/>
      <c r="I6" s="18"/>
      <c r="J6" s="19"/>
      <c r="K6" s="18"/>
      <c r="L6" s="18"/>
      <c r="M6" s="18"/>
      <c r="N6" s="18"/>
      <c r="O6" s="18"/>
      <c r="P6" s="20"/>
    </row>
    <row r="7" spans="1:16" x14ac:dyDescent="0.25">
      <c r="A7" s="21"/>
      <c r="B7" s="17"/>
      <c r="C7" s="17"/>
      <c r="D7" s="17"/>
      <c r="E7" s="17"/>
      <c r="F7" s="17"/>
      <c r="G7" s="22"/>
      <c r="H7" s="17"/>
      <c r="I7" s="23"/>
      <c r="J7" s="24"/>
      <c r="K7" s="23"/>
      <c r="L7" s="23"/>
      <c r="M7" s="23"/>
      <c r="N7" s="23"/>
      <c r="O7" s="23"/>
      <c r="P7" s="25"/>
    </row>
    <row r="8" spans="1:16" x14ac:dyDescent="0.25">
      <c r="A8" s="128" t="s">
        <v>13</v>
      </c>
      <c r="B8" s="129"/>
      <c r="C8" s="129"/>
      <c r="D8" s="129"/>
      <c r="E8" s="129"/>
      <c r="F8" s="129"/>
      <c r="G8" s="26"/>
      <c r="H8" s="17"/>
      <c r="I8" s="23"/>
      <c r="J8" s="24"/>
      <c r="K8" s="23"/>
      <c r="L8" s="23"/>
      <c r="M8" s="23"/>
      <c r="N8" s="23"/>
      <c r="O8" s="23"/>
      <c r="P8" s="25"/>
    </row>
    <row r="9" spans="1:16" x14ac:dyDescent="0.25">
      <c r="A9" s="27"/>
      <c r="B9" s="28" t="s">
        <v>14</v>
      </c>
      <c r="C9" s="29"/>
      <c r="D9" s="29"/>
      <c r="E9" s="29"/>
      <c r="F9" s="29"/>
      <c r="G9" s="30" t="s">
        <v>15</v>
      </c>
      <c r="H9" s="31">
        <v>9900</v>
      </c>
      <c r="I9" s="23">
        <f>I10-I13</f>
        <v>4666121.9300000016</v>
      </c>
      <c r="J9" s="23">
        <f t="shared" ref="J9:O9" si="0">J10-J13</f>
        <v>4339300.9927017773</v>
      </c>
      <c r="K9" s="23">
        <f t="shared" si="0"/>
        <v>118847.26947996023</v>
      </c>
      <c r="L9" s="23">
        <f t="shared" si="0"/>
        <v>14203.068684995031</v>
      </c>
      <c r="M9" s="23">
        <f t="shared" si="0"/>
        <v>84084.153424975157</v>
      </c>
      <c r="N9" s="23">
        <f t="shared" si="0"/>
        <v>9293.3311416583874</v>
      </c>
      <c r="O9" s="23">
        <f t="shared" si="0"/>
        <v>100393.11456663354</v>
      </c>
      <c r="P9" s="32">
        <f t="shared" ref="P9:P19" si="1">I9-SUM(J9:O9)</f>
        <v>0</v>
      </c>
    </row>
    <row r="10" spans="1:16" x14ac:dyDescent="0.25">
      <c r="A10" s="21"/>
      <c r="B10" s="33"/>
      <c r="C10" s="149" t="s">
        <v>16</v>
      </c>
      <c r="D10" s="149"/>
      <c r="E10" s="149"/>
      <c r="F10" s="149"/>
      <c r="G10" s="26"/>
      <c r="H10" s="31" t="s">
        <v>17</v>
      </c>
      <c r="I10" s="23">
        <f>+[1]Summary!B8</f>
        <v>5298787.2700000014</v>
      </c>
      <c r="J10" s="23">
        <f>+[1]Summary!D8</f>
        <v>4837444.2509440212</v>
      </c>
      <c r="K10" s="23">
        <f>+[1]Summary!F8</f>
        <v>216224.85488572373</v>
      </c>
      <c r="L10" s="23">
        <f>+[1]Summary!H8</f>
        <v>16641.479360715468</v>
      </c>
      <c r="M10" s="23">
        <f>+[1]Summary!J8</f>
        <v>98634.896803577343</v>
      </c>
      <c r="N10" s="23">
        <f>+[1]Summary!L8</f>
        <v>12786.655601192449</v>
      </c>
      <c r="O10" s="23">
        <f>+[1]Summary!N8</f>
        <v>117055.13240476979</v>
      </c>
      <c r="P10" s="32">
        <f t="shared" si="1"/>
        <v>0</v>
      </c>
    </row>
    <row r="11" spans="1:16" x14ac:dyDescent="0.25">
      <c r="A11" s="21"/>
      <c r="B11" s="139"/>
      <c r="C11" s="139"/>
      <c r="D11" s="140" t="s">
        <v>18</v>
      </c>
      <c r="E11" s="140"/>
      <c r="F11" s="140"/>
      <c r="G11" s="26"/>
      <c r="H11" s="31">
        <v>70</v>
      </c>
      <c r="I11" s="34">
        <f>+[1]Summary!B5</f>
        <v>48946.73</v>
      </c>
      <c r="J11" s="34">
        <f>+[1]Summary!D5</f>
        <v>0</v>
      </c>
      <c r="K11" s="34">
        <f>+[1]Summary!F5</f>
        <v>48946.73</v>
      </c>
      <c r="L11" s="34">
        <f>+[1]Summary!H5</f>
        <v>0</v>
      </c>
      <c r="M11" s="34">
        <f>+[1]Summary!J5</f>
        <v>0</v>
      </c>
      <c r="N11" s="34">
        <f>+[1]Summary!L5</f>
        <v>0</v>
      </c>
      <c r="O11" s="34">
        <f>+[1]Summary!N5</f>
        <v>0</v>
      </c>
      <c r="P11" s="35">
        <f t="shared" si="1"/>
        <v>0</v>
      </c>
    </row>
    <row r="12" spans="1:16" x14ac:dyDescent="0.25">
      <c r="A12" s="21"/>
      <c r="B12" s="17"/>
      <c r="C12" s="17"/>
      <c r="D12" s="141" t="s">
        <v>19</v>
      </c>
      <c r="E12" s="141"/>
      <c r="F12" s="141"/>
      <c r="G12" s="36"/>
      <c r="H12" s="31">
        <v>73</v>
      </c>
      <c r="I12" s="37">
        <f>+[1]Summary!B6</f>
        <v>5155570.0000000009</v>
      </c>
      <c r="J12" s="37">
        <f>+[1]Summary!D6</f>
        <v>4745383.2309440216</v>
      </c>
      <c r="K12" s="37">
        <f>+[1]Summary!F6</f>
        <v>165581.04488572374</v>
      </c>
      <c r="L12" s="37">
        <f>+[1]Summary!H6</f>
        <v>16610.839360715469</v>
      </c>
      <c r="M12" s="37">
        <f>+[1]Summary!J6</f>
        <v>98278.876803577339</v>
      </c>
      <c r="N12" s="37">
        <f>+[1]Summary!L6</f>
        <v>12750.405601192449</v>
      </c>
      <c r="O12" s="37">
        <f>+[1]Summary!N6</f>
        <v>116965.60240476979</v>
      </c>
      <c r="P12" s="38">
        <f t="shared" si="1"/>
        <v>0</v>
      </c>
    </row>
    <row r="13" spans="1:16" x14ac:dyDescent="0.25">
      <c r="A13" s="21"/>
      <c r="B13" s="39"/>
      <c r="C13" s="134" t="s">
        <v>20</v>
      </c>
      <c r="D13" s="134"/>
      <c r="E13" s="134"/>
      <c r="F13" s="134"/>
      <c r="G13" s="26"/>
      <c r="H13" s="31" t="s">
        <v>21</v>
      </c>
      <c r="I13" s="37">
        <f>+[1]Summary!B10+[1]Summary!B11</f>
        <v>632665.34000000008</v>
      </c>
      <c r="J13" s="37">
        <f>+[1]Summary!D10+[1]Summary!D11</f>
        <v>498143.25824224349</v>
      </c>
      <c r="K13" s="37">
        <f>+[1]Summary!F10+[1]Summary!F11</f>
        <v>97377.585405763501</v>
      </c>
      <c r="L13" s="37">
        <f>+[1]Summary!H10+[1]Summary!H11</f>
        <v>2438.4106757204372</v>
      </c>
      <c r="M13" s="37">
        <f>+[1]Summary!J10+[1]Summary!J11</f>
        <v>14550.743378602183</v>
      </c>
      <c r="N13" s="37">
        <f>+[1]Summary!L10+[1]Summary!L11</f>
        <v>3493.324459534062</v>
      </c>
      <c r="O13" s="37">
        <f>+[1]Summary!N10+[1]Summary!N11</f>
        <v>16662.017838136249</v>
      </c>
      <c r="P13" s="38">
        <f t="shared" si="1"/>
        <v>0</v>
      </c>
    </row>
    <row r="14" spans="1:16" x14ac:dyDescent="0.25">
      <c r="A14" s="21"/>
      <c r="B14" s="134" t="s">
        <v>22</v>
      </c>
      <c r="C14" s="134"/>
      <c r="D14" s="134"/>
      <c r="E14" s="134"/>
      <c r="F14" s="134"/>
      <c r="G14" s="26" t="s">
        <v>15</v>
      </c>
      <c r="H14" s="31">
        <v>62</v>
      </c>
      <c r="I14" s="34">
        <f>+[1]Summary!B12</f>
        <v>4622325.3800000008</v>
      </c>
      <c r="J14" s="34">
        <f>+[1]Summary!D12</f>
        <v>4280384.5602362817</v>
      </c>
      <c r="K14" s="34">
        <f>+[1]Summary!F12</f>
        <v>122486.26379595892</v>
      </c>
      <c r="L14" s="34">
        <f>+[1]Summary!H12</f>
        <v>15310.782974494865</v>
      </c>
      <c r="M14" s="34">
        <f>+[1]Summary!J12</f>
        <v>76553.914872474328</v>
      </c>
      <c r="N14" s="34">
        <f>+[1]Summary!L12</f>
        <v>25517.971624158105</v>
      </c>
      <c r="O14" s="34">
        <f>+[1]Summary!N12</f>
        <v>102071.88649663242</v>
      </c>
      <c r="P14" s="38">
        <f t="shared" si="1"/>
        <v>0</v>
      </c>
    </row>
    <row r="15" spans="1:16" x14ac:dyDescent="0.25">
      <c r="A15" s="21"/>
      <c r="B15" s="134" t="s">
        <v>23</v>
      </c>
      <c r="C15" s="134"/>
      <c r="D15" s="134"/>
      <c r="E15" s="134"/>
      <c r="F15" s="134"/>
      <c r="G15" s="26" t="s">
        <v>15</v>
      </c>
      <c r="H15" s="31">
        <v>630</v>
      </c>
      <c r="I15" s="37">
        <f>+[1]Summary!B13-I17</f>
        <v>146501.4</v>
      </c>
      <c r="J15" s="37">
        <f>+[1]Summary!D13-J17</f>
        <v>120181.97262448934</v>
      </c>
      <c r="K15" s="37">
        <f>+[1]Summary!F13-K17</f>
        <v>13895.67861212322</v>
      </c>
      <c r="L15" s="37">
        <f>+[1]Summary!H13-L17</f>
        <v>612.92107651540255</v>
      </c>
      <c r="M15" s="37">
        <f>+[1]Summary!J13-M17</f>
        <v>5448.555382577013</v>
      </c>
      <c r="N15" s="37">
        <f>+[1]Summary!L13-N17</f>
        <v>1030.0784608590041</v>
      </c>
      <c r="O15" s="37">
        <f>+[1]Summary!N13-O17</f>
        <v>5332.1938434360163</v>
      </c>
      <c r="P15" s="38">
        <f t="shared" si="1"/>
        <v>0</v>
      </c>
    </row>
    <row r="16" spans="1:16" x14ac:dyDescent="0.25">
      <c r="A16" s="21"/>
      <c r="B16" s="134" t="s">
        <v>24</v>
      </c>
      <c r="C16" s="134"/>
      <c r="D16" s="134"/>
      <c r="E16" s="134"/>
      <c r="F16" s="134"/>
      <c r="G16" s="26" t="s">
        <v>15</v>
      </c>
      <c r="H16" s="31" t="s">
        <v>25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8">
        <f t="shared" si="1"/>
        <v>0</v>
      </c>
    </row>
    <row r="17" spans="1:16" x14ac:dyDescent="0.25">
      <c r="A17" s="21"/>
      <c r="B17" s="134" t="s">
        <v>26</v>
      </c>
      <c r="C17" s="134"/>
      <c r="D17" s="134"/>
      <c r="E17" s="134"/>
      <c r="F17" s="134"/>
      <c r="G17" s="26" t="s">
        <v>15</v>
      </c>
      <c r="H17" s="31" t="s">
        <v>27</v>
      </c>
      <c r="I17" s="37">
        <v>21964</v>
      </c>
      <c r="J17" s="37">
        <v>21964</v>
      </c>
      <c r="K17" s="37"/>
      <c r="L17" s="37"/>
      <c r="M17" s="37"/>
      <c r="N17" s="37"/>
      <c r="O17" s="37"/>
      <c r="P17" s="38">
        <f t="shared" si="1"/>
        <v>0</v>
      </c>
    </row>
    <row r="18" spans="1:16" x14ac:dyDescent="0.25">
      <c r="A18" s="21"/>
      <c r="B18" s="135" t="s">
        <v>28</v>
      </c>
      <c r="C18" s="135"/>
      <c r="D18" s="135"/>
      <c r="E18" s="135"/>
      <c r="F18" s="135"/>
      <c r="G18" s="26"/>
      <c r="H18" s="31" t="s">
        <v>29</v>
      </c>
      <c r="I18" s="37">
        <f>+[1]Summary!B14</f>
        <v>139975.81</v>
      </c>
      <c r="J18" s="37">
        <f>+[1]Summary!D14</f>
        <v>119087.24172794525</v>
      </c>
      <c r="K18" s="37">
        <f>+[1]Summary!F14</f>
        <v>5453.8965452136472</v>
      </c>
      <c r="L18" s="37">
        <f>+[1]Summary!H14</f>
        <v>724.0808181517059</v>
      </c>
      <c r="M18" s="37">
        <f>+[1]Summary!J14</f>
        <v>4715.0840907585298</v>
      </c>
      <c r="N18" s="37">
        <f>+[1]Summary!L14</f>
        <v>1938.0013635861765</v>
      </c>
      <c r="O18" s="37">
        <f>+[1]Summary!N14</f>
        <v>8057.5054543447059</v>
      </c>
      <c r="P18" s="38">
        <f t="shared" si="1"/>
        <v>0</v>
      </c>
    </row>
    <row r="19" spans="1:16" x14ac:dyDescent="0.25">
      <c r="A19" s="21"/>
      <c r="B19" s="134" t="s">
        <v>30</v>
      </c>
      <c r="C19" s="134"/>
      <c r="D19" s="134"/>
      <c r="E19" s="134"/>
      <c r="F19" s="134"/>
      <c r="G19" s="26" t="s">
        <v>31</v>
      </c>
      <c r="H19" s="31">
        <v>649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f t="shared" si="1"/>
        <v>0</v>
      </c>
    </row>
    <row r="20" spans="1:16" x14ac:dyDescent="0.25">
      <c r="A20" s="21"/>
      <c r="B20" s="40"/>
      <c r="C20" s="3"/>
      <c r="D20" s="33"/>
      <c r="E20" s="33"/>
      <c r="F20" s="33"/>
      <c r="G20" s="26"/>
      <c r="H20" s="31"/>
      <c r="I20" s="41"/>
      <c r="J20" s="41"/>
      <c r="K20" s="41"/>
      <c r="L20" s="41"/>
      <c r="M20" s="41"/>
      <c r="N20" s="41"/>
      <c r="O20" s="41"/>
      <c r="P20" s="42"/>
    </row>
    <row r="21" spans="1:16" x14ac:dyDescent="0.25">
      <c r="A21" s="136" t="s">
        <v>32</v>
      </c>
      <c r="B21" s="137"/>
      <c r="C21" s="137"/>
      <c r="D21" s="137"/>
      <c r="E21" s="137"/>
      <c r="F21" s="137"/>
      <c r="G21" s="43" t="s">
        <v>15</v>
      </c>
      <c r="H21" s="44">
        <v>9901</v>
      </c>
      <c r="I21" s="45">
        <f t="shared" ref="I21:O21" si="2">I9-I14-I15-I16-I17-I18-I19</f>
        <v>-264644.65999999922</v>
      </c>
      <c r="J21" s="45">
        <f t="shared" si="2"/>
        <v>-202316.78188693905</v>
      </c>
      <c r="K21" s="45">
        <f t="shared" si="2"/>
        <v>-22988.569473335556</v>
      </c>
      <c r="L21" s="45">
        <f t="shared" si="2"/>
        <v>-2444.7161841669426</v>
      </c>
      <c r="M21" s="45">
        <f t="shared" si="2"/>
        <v>-2633.4009208347143</v>
      </c>
      <c r="N21" s="45">
        <f t="shared" si="2"/>
        <v>-19192.720306944899</v>
      </c>
      <c r="O21" s="45">
        <f t="shared" si="2"/>
        <v>-15068.471227779604</v>
      </c>
      <c r="P21" s="46">
        <f>P9-P14-P15-P16-P17-P18-P19</f>
        <v>0</v>
      </c>
    </row>
    <row r="22" spans="1:16" x14ac:dyDescent="0.25">
      <c r="A22" s="47"/>
      <c r="B22" s="138"/>
      <c r="C22" s="138"/>
      <c r="D22" s="138"/>
      <c r="E22" s="138"/>
      <c r="F22" s="138"/>
      <c r="G22" s="43"/>
      <c r="H22" s="44"/>
      <c r="I22" s="48"/>
      <c r="J22" s="48"/>
      <c r="K22" s="48"/>
      <c r="L22" s="48"/>
      <c r="M22" s="48"/>
      <c r="N22" s="48"/>
      <c r="O22" s="48"/>
      <c r="P22" s="49"/>
    </row>
    <row r="23" spans="1:16" x14ac:dyDescent="0.25">
      <c r="A23" s="50" t="s">
        <v>33</v>
      </c>
      <c r="B23" s="51"/>
      <c r="C23" s="51"/>
      <c r="D23" s="51"/>
      <c r="E23" s="51"/>
      <c r="F23" s="51"/>
      <c r="G23" s="22"/>
      <c r="H23" s="31">
        <v>75</v>
      </c>
      <c r="I23" s="52">
        <f>+[1]Summary!B19</f>
        <v>22379.280000000002</v>
      </c>
      <c r="J23" s="52">
        <f>+[1]Summary!D19</f>
        <v>20723.751944352436</v>
      </c>
      <c r="K23" s="52">
        <f>+[1]Summary!F19</f>
        <v>593.02497515733683</v>
      </c>
      <c r="L23" s="52">
        <f>+[1]Summary!H19</f>
        <v>74.128121894667103</v>
      </c>
      <c r="M23" s="52">
        <f>+[1]Summary!J19</f>
        <v>370.64060947333564</v>
      </c>
      <c r="N23" s="52">
        <f>+[1]Summary!L19</f>
        <v>123.5468698244452</v>
      </c>
      <c r="O23" s="52">
        <f>+[1]Summary!N19</f>
        <v>494.18747929778078</v>
      </c>
      <c r="P23" s="32">
        <f>I23-SUM(J23:O23)</f>
        <v>0</v>
      </c>
    </row>
    <row r="24" spans="1:16" x14ac:dyDescent="0.25">
      <c r="A24" s="50"/>
      <c r="B24" s="51"/>
      <c r="C24" s="51"/>
      <c r="D24" s="51"/>
      <c r="E24" s="51"/>
      <c r="F24" s="51"/>
      <c r="G24" s="22"/>
      <c r="H24" s="31"/>
      <c r="I24" s="48"/>
      <c r="J24" s="48"/>
      <c r="K24" s="48"/>
      <c r="L24" s="48"/>
      <c r="M24" s="48"/>
      <c r="N24" s="48"/>
      <c r="O24" s="48"/>
      <c r="P24" s="49"/>
    </row>
    <row r="25" spans="1:16" x14ac:dyDescent="0.25">
      <c r="A25" s="128" t="s">
        <v>34</v>
      </c>
      <c r="B25" s="129"/>
      <c r="C25" s="129"/>
      <c r="D25" s="129"/>
      <c r="E25" s="129"/>
      <c r="F25" s="129"/>
      <c r="G25" s="22"/>
      <c r="H25" s="31">
        <v>65</v>
      </c>
      <c r="I25" s="53">
        <f>+[1]Summary!B20</f>
        <v>23100.15</v>
      </c>
      <c r="J25" s="53">
        <f>+[1]Summary!D20</f>
        <v>20449.445094402119</v>
      </c>
      <c r="K25" s="53">
        <f>+[1]Summary!F20</f>
        <v>585.175488572375</v>
      </c>
      <c r="L25" s="53">
        <f>+[1]Summary!H20</f>
        <v>73.146936071546875</v>
      </c>
      <c r="M25" s="53">
        <f>+[1]Summary!J20</f>
        <v>1043.7946803577343</v>
      </c>
      <c r="N25" s="53">
        <f>+[1]Summary!L20</f>
        <v>121.9115601192448</v>
      </c>
      <c r="O25" s="53">
        <f>+[1]Summary!N20</f>
        <v>826.67624047697905</v>
      </c>
      <c r="P25" s="54">
        <f>I25-SUM(J25:O25)</f>
        <v>0</v>
      </c>
    </row>
    <row r="26" spans="1:16" x14ac:dyDescent="0.25">
      <c r="A26" s="27"/>
      <c r="B26" s="29"/>
      <c r="C26" s="29"/>
      <c r="D26" s="29"/>
      <c r="E26" s="29"/>
      <c r="F26" s="29"/>
      <c r="G26" s="22"/>
      <c r="H26" s="31"/>
      <c r="I26" s="55"/>
      <c r="J26" s="55"/>
      <c r="K26" s="55"/>
      <c r="L26" s="55"/>
      <c r="M26" s="55"/>
      <c r="N26" s="55"/>
      <c r="O26" s="55"/>
      <c r="P26" s="56"/>
    </row>
    <row r="27" spans="1:16" x14ac:dyDescent="0.25">
      <c r="A27" s="130" t="s">
        <v>35</v>
      </c>
      <c r="B27" s="131"/>
      <c r="C27" s="131"/>
      <c r="D27" s="131"/>
      <c r="E27" s="131"/>
      <c r="F27" s="131"/>
      <c r="G27" s="57" t="s">
        <v>15</v>
      </c>
      <c r="H27" s="31">
        <v>9902</v>
      </c>
      <c r="I27" s="45">
        <f t="shared" ref="I27:O27" si="3">I21+I23-I25</f>
        <v>-265365.52999999921</v>
      </c>
      <c r="J27" s="45">
        <f t="shared" si="3"/>
        <v>-202042.47503698873</v>
      </c>
      <c r="K27" s="45">
        <f t="shared" si="3"/>
        <v>-22980.719986750595</v>
      </c>
      <c r="L27" s="45">
        <f t="shared" si="3"/>
        <v>-2443.7349983438226</v>
      </c>
      <c r="M27" s="45">
        <f t="shared" si="3"/>
        <v>-3306.5549917191129</v>
      </c>
      <c r="N27" s="45">
        <f t="shared" si="3"/>
        <v>-19191.084997239701</v>
      </c>
      <c r="O27" s="45">
        <f t="shared" si="3"/>
        <v>-15400.959988958803</v>
      </c>
      <c r="P27" s="46">
        <f>P21+P23-P25</f>
        <v>0</v>
      </c>
    </row>
    <row r="28" spans="1:16" x14ac:dyDescent="0.25">
      <c r="A28" s="21"/>
      <c r="B28" s="17"/>
      <c r="C28" s="17"/>
      <c r="D28" s="17"/>
      <c r="E28" s="17"/>
      <c r="F28" s="17"/>
      <c r="G28" s="22"/>
      <c r="H28" s="31"/>
      <c r="I28" s="41"/>
      <c r="J28" s="41"/>
      <c r="K28" s="41"/>
      <c r="L28" s="41"/>
      <c r="M28" s="41"/>
      <c r="N28" s="41"/>
      <c r="O28" s="41"/>
      <c r="P28" s="42"/>
    </row>
    <row r="29" spans="1:16" x14ac:dyDescent="0.25">
      <c r="A29" s="128" t="s">
        <v>36</v>
      </c>
      <c r="B29" s="129"/>
      <c r="C29" s="129"/>
      <c r="D29" s="129"/>
      <c r="E29" s="129"/>
      <c r="F29" s="129"/>
      <c r="G29" s="22"/>
      <c r="H29" s="31">
        <v>76</v>
      </c>
      <c r="I29" s="52">
        <f>+[1]Summary!B25</f>
        <v>66228.42</v>
      </c>
      <c r="J29" s="52">
        <f>+[1]Summary!D25</f>
        <v>55066.873251628567</v>
      </c>
      <c r="K29" s="52">
        <f>+[1]Summary!F25</f>
        <v>8338.2779397151371</v>
      </c>
      <c r="L29" s="52">
        <f>+[1]Summary!H25</f>
        <v>196.9722424643922</v>
      </c>
      <c r="M29" s="52">
        <f>+[1]Summary!J25</f>
        <v>984.86121232196103</v>
      </c>
      <c r="N29" s="52">
        <f>+[1]Summary!L25</f>
        <v>328.28707077398707</v>
      </c>
      <c r="O29" s="52">
        <f>+[1]Summary!N25</f>
        <v>1313.1482830959483</v>
      </c>
      <c r="P29" s="32">
        <f>I29-SUM(J29:O29)</f>
        <v>0</v>
      </c>
    </row>
    <row r="30" spans="1:16" x14ac:dyDescent="0.25">
      <c r="A30" s="27"/>
      <c r="B30" s="29"/>
      <c r="C30" s="29"/>
      <c r="D30" s="29"/>
      <c r="E30" s="29"/>
      <c r="F30" s="29"/>
      <c r="G30" s="22"/>
      <c r="H30" s="31"/>
      <c r="I30" s="48"/>
      <c r="J30" s="48"/>
      <c r="K30" s="48"/>
      <c r="L30" s="48"/>
      <c r="M30" s="48"/>
      <c r="N30" s="48"/>
      <c r="O30" s="48"/>
      <c r="P30" s="49"/>
    </row>
    <row r="31" spans="1:16" x14ac:dyDescent="0.25">
      <c r="A31" s="128" t="s">
        <v>37</v>
      </c>
      <c r="B31" s="129"/>
      <c r="C31" s="129"/>
      <c r="D31" s="129"/>
      <c r="E31" s="129"/>
      <c r="F31" s="129"/>
      <c r="G31" s="22"/>
      <c r="H31" s="31">
        <v>66</v>
      </c>
      <c r="I31" s="53">
        <f>+[1]Summary!B26</f>
        <v>15858.64</v>
      </c>
      <c r="J31" s="53">
        <f>+[1]Summary!D26</f>
        <v>14083.066655625482</v>
      </c>
      <c r="K31" s="53">
        <f>+[1]Summary!F26</f>
        <v>1053.5370188804241</v>
      </c>
      <c r="L31" s="53">
        <f>+[1]Summary!H26</f>
        <v>50.374627360052997</v>
      </c>
      <c r="M31" s="53">
        <f>+[1]Summary!J26</f>
        <v>251.87313680026506</v>
      </c>
      <c r="N31" s="53">
        <f>+[1]Summary!L26</f>
        <v>83.95771226675501</v>
      </c>
      <c r="O31" s="53">
        <f>+[1]Summary!N26</f>
        <v>335.83084906702004</v>
      </c>
      <c r="P31" s="54">
        <f>I31-SUM(J31:O31)</f>
        <v>0</v>
      </c>
    </row>
    <row r="32" spans="1:16" x14ac:dyDescent="0.25">
      <c r="A32" s="21"/>
      <c r="B32" s="17"/>
      <c r="C32" s="17"/>
      <c r="D32" s="17"/>
      <c r="E32" s="17"/>
      <c r="F32" s="17"/>
      <c r="G32" s="22"/>
      <c r="H32" s="31"/>
      <c r="I32" s="41"/>
      <c r="J32" s="41"/>
      <c r="K32" s="41"/>
      <c r="L32" s="41"/>
      <c r="M32" s="41"/>
      <c r="N32" s="41"/>
      <c r="O32" s="41"/>
      <c r="P32" s="42"/>
    </row>
    <row r="33" spans="1:16" x14ac:dyDescent="0.25">
      <c r="A33" s="132" t="s">
        <v>38</v>
      </c>
      <c r="B33" s="133"/>
      <c r="C33" s="133"/>
      <c r="D33" s="133"/>
      <c r="E33" s="133"/>
      <c r="F33" s="133"/>
      <c r="G33" s="58" t="s">
        <v>15</v>
      </c>
      <c r="H33" s="44">
        <v>9904</v>
      </c>
      <c r="I33" s="45">
        <f t="shared" ref="I33:O33" si="4">I27+I29-I31</f>
        <v>-214995.74999999924</v>
      </c>
      <c r="J33" s="45">
        <f t="shared" si="4"/>
        <v>-161058.66844098564</v>
      </c>
      <c r="K33" s="45">
        <f t="shared" si="4"/>
        <v>-15695.979065915883</v>
      </c>
      <c r="L33" s="45">
        <f t="shared" si="4"/>
        <v>-2297.1373832394834</v>
      </c>
      <c r="M33" s="45">
        <f t="shared" si="4"/>
        <v>-2573.566916197417</v>
      </c>
      <c r="N33" s="45">
        <f t="shared" si="4"/>
        <v>-18946.755638732469</v>
      </c>
      <c r="O33" s="45">
        <f t="shared" si="4"/>
        <v>-14423.642554929875</v>
      </c>
      <c r="P33" s="46">
        <f>P27+P29-P31</f>
        <v>0</v>
      </c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M21 I27:M27 I33:M33 O33:P33 O27:P27 O21:P21">
    <cfRule type="cellIs" dxfId="13" priority="3" stopIfTrue="1" operator="greaterThanOrEqual">
      <formula>0</formula>
    </cfRule>
    <cfRule type="cellIs" dxfId="12" priority="4" stopIfTrue="1" operator="lessThan">
      <formula>0</formula>
    </cfRule>
  </conditionalFormatting>
  <conditionalFormatting sqref="N33 N27 N21">
    <cfRule type="cellIs" dxfId="11" priority="1" stopIfTrue="1" operator="greaterThanOrEqual">
      <formula>0</formula>
    </cfRule>
    <cfRule type="cellIs" dxfId="10" priority="2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XFD1048576"/>
    </sheetView>
  </sheetViews>
  <sheetFormatPr defaultRowHeight="15" x14ac:dyDescent="0.25"/>
  <cols>
    <col min="1" max="1" width="27.42578125" customWidth="1"/>
    <col min="2" max="2" width="59.140625" customWidth="1"/>
    <col min="3" max="4" width="22.7109375" customWidth="1"/>
    <col min="5" max="5" width="10.5703125" customWidth="1"/>
    <col min="6" max="6" width="10.140625" customWidth="1"/>
    <col min="8" max="8" width="10.140625" customWidth="1"/>
  </cols>
  <sheetData>
    <row r="1" spans="1:8" ht="18" x14ac:dyDescent="0.25">
      <c r="A1" s="59" t="s">
        <v>39</v>
      </c>
    </row>
    <row r="2" spans="1:8" ht="18" x14ac:dyDescent="0.25">
      <c r="A2" s="59"/>
    </row>
    <row r="3" spans="1:8" ht="23.25" customHeight="1" x14ac:dyDescent="0.25">
      <c r="A3" s="150" t="s">
        <v>40</v>
      </c>
      <c r="B3" s="150"/>
    </row>
    <row r="4" spans="1:8" ht="15.75" thickBot="1" x14ac:dyDescent="0.3"/>
    <row r="5" spans="1:8" ht="15.75" thickBot="1" x14ac:dyDescent="0.3">
      <c r="A5" s="60">
        <v>73</v>
      </c>
      <c r="B5" s="151" t="s">
        <v>19</v>
      </c>
      <c r="C5" s="152"/>
      <c r="D5" s="61">
        <f>SUM(D6:D8)+D9</f>
        <v>5155570.0000000009</v>
      </c>
    </row>
    <row r="6" spans="1:8" x14ac:dyDescent="0.25">
      <c r="A6" s="62" t="s">
        <v>41</v>
      </c>
      <c r="B6" s="153" t="s">
        <v>42</v>
      </c>
      <c r="C6" s="154"/>
      <c r="D6" s="63"/>
    </row>
    <row r="7" spans="1:8" x14ac:dyDescent="0.25">
      <c r="A7" s="62" t="s">
        <v>43</v>
      </c>
      <c r="B7" s="155" t="s">
        <v>44</v>
      </c>
      <c r="C7" s="156"/>
      <c r="D7" s="63"/>
    </row>
    <row r="8" spans="1:8" ht="15.75" thickBot="1" x14ac:dyDescent="0.3">
      <c r="A8" s="64" t="s">
        <v>45</v>
      </c>
      <c r="B8" s="157" t="s">
        <v>46</v>
      </c>
      <c r="C8" s="158"/>
      <c r="D8" s="65"/>
    </row>
    <row r="9" spans="1:8" ht="39.75" customHeight="1" thickBot="1" x14ac:dyDescent="0.3">
      <c r="A9" s="66" t="s">
        <v>47</v>
      </c>
      <c r="B9" s="159" t="s">
        <v>48</v>
      </c>
      <c r="C9" s="160"/>
      <c r="D9" s="67">
        <f>SUM(D11:D41)</f>
        <v>5155570.0000000009</v>
      </c>
      <c r="E9" s="68"/>
    </row>
    <row r="10" spans="1:8" ht="15.75" thickBot="1" x14ac:dyDescent="0.3">
      <c r="A10" s="69" t="s">
        <v>49</v>
      </c>
      <c r="B10" s="70" t="s">
        <v>50</v>
      </c>
      <c r="C10" s="69" t="s">
        <v>51</v>
      </c>
      <c r="D10" s="71" t="s">
        <v>52</v>
      </c>
    </row>
    <row r="11" spans="1:8" ht="30" x14ac:dyDescent="0.25">
      <c r="A11" s="62" t="s">
        <v>53</v>
      </c>
      <c r="B11" s="72" t="s">
        <v>54</v>
      </c>
      <c r="C11" s="73" t="s">
        <v>55</v>
      </c>
      <c r="D11" s="63">
        <v>4536635.21</v>
      </c>
    </row>
    <row r="12" spans="1:8" ht="30" x14ac:dyDescent="0.25">
      <c r="A12" s="62" t="s">
        <v>53</v>
      </c>
      <c r="B12" s="72" t="s">
        <v>56</v>
      </c>
      <c r="C12" s="73" t="s">
        <v>57</v>
      </c>
      <c r="D12" s="63">
        <v>800</v>
      </c>
      <c r="H12" s="74"/>
    </row>
    <row r="13" spans="1:8" ht="30" x14ac:dyDescent="0.25">
      <c r="A13" s="62" t="s">
        <v>58</v>
      </c>
      <c r="B13" s="72" t="s">
        <v>59</v>
      </c>
      <c r="C13" s="73" t="s">
        <v>57</v>
      </c>
      <c r="D13" s="63">
        <v>270711.40000000002</v>
      </c>
    </row>
    <row r="14" spans="1:8" x14ac:dyDescent="0.25">
      <c r="A14" s="62" t="s">
        <v>60</v>
      </c>
      <c r="B14" s="72" t="s">
        <v>61</v>
      </c>
      <c r="C14" s="73" t="s">
        <v>57</v>
      </c>
      <c r="D14" s="63">
        <v>1569.4</v>
      </c>
      <c r="F14" s="74"/>
    </row>
    <row r="15" spans="1:8" x14ac:dyDescent="0.25">
      <c r="A15" s="62" t="s">
        <v>62</v>
      </c>
      <c r="B15" s="72" t="s">
        <v>63</v>
      </c>
      <c r="C15" s="73" t="s">
        <v>57</v>
      </c>
      <c r="D15" s="63">
        <v>1200</v>
      </c>
      <c r="F15" s="74"/>
    </row>
    <row r="16" spans="1:8" x14ac:dyDescent="0.25">
      <c r="A16" s="62" t="s">
        <v>62</v>
      </c>
      <c r="B16" s="72" t="s">
        <v>64</v>
      </c>
      <c r="C16" s="73" t="s">
        <v>65</v>
      </c>
      <c r="D16" s="63">
        <v>16458.669999999998</v>
      </c>
      <c r="H16" s="74"/>
    </row>
    <row r="17" spans="1:6" ht="25.5" x14ac:dyDescent="0.25">
      <c r="A17" s="62" t="s">
        <v>62</v>
      </c>
      <c r="B17" s="72" t="s">
        <v>66</v>
      </c>
      <c r="C17" s="73" t="s">
        <v>55</v>
      </c>
      <c r="D17" s="63">
        <v>7575.76</v>
      </c>
    </row>
    <row r="18" spans="1:6" x14ac:dyDescent="0.25">
      <c r="A18" s="62" t="s">
        <v>62</v>
      </c>
      <c r="B18" s="72" t="s">
        <v>67</v>
      </c>
      <c r="C18" s="75" t="s">
        <v>68</v>
      </c>
      <c r="D18" s="63">
        <v>2500</v>
      </c>
    </row>
    <row r="19" spans="1:6" x14ac:dyDescent="0.25">
      <c r="A19" s="62" t="s">
        <v>69</v>
      </c>
      <c r="B19" s="72" t="s">
        <v>70</v>
      </c>
      <c r="C19" s="73" t="s">
        <v>57</v>
      </c>
      <c r="D19" s="63">
        <v>6000</v>
      </c>
    </row>
    <row r="20" spans="1:6" ht="38.25" x14ac:dyDescent="0.25">
      <c r="A20" s="62" t="s">
        <v>71</v>
      </c>
      <c r="B20" s="76" t="s">
        <v>72</v>
      </c>
      <c r="C20" s="73" t="s">
        <v>73</v>
      </c>
      <c r="D20" s="63">
        <v>34023.72</v>
      </c>
      <c r="F20" s="74"/>
    </row>
    <row r="21" spans="1:6" ht="25.5" x14ac:dyDescent="0.25">
      <c r="A21" s="62" t="s">
        <v>71</v>
      </c>
      <c r="B21" s="72" t="s">
        <v>66</v>
      </c>
      <c r="C21" s="73" t="s">
        <v>55</v>
      </c>
      <c r="D21" s="63">
        <v>2258.19</v>
      </c>
    </row>
    <row r="22" spans="1:6" ht="30" x14ac:dyDescent="0.25">
      <c r="A22" s="62" t="s">
        <v>53</v>
      </c>
      <c r="B22" s="72" t="s">
        <v>74</v>
      </c>
      <c r="C22" s="73" t="s">
        <v>75</v>
      </c>
      <c r="D22" s="63">
        <v>96400</v>
      </c>
    </row>
    <row r="23" spans="1:6" x14ac:dyDescent="0.25">
      <c r="A23" s="62" t="s">
        <v>76</v>
      </c>
      <c r="B23" s="72" t="s">
        <v>77</v>
      </c>
      <c r="C23" s="73" t="s">
        <v>57</v>
      </c>
      <c r="D23" s="63">
        <v>200</v>
      </c>
    </row>
    <row r="24" spans="1:6" x14ac:dyDescent="0.25">
      <c r="A24" s="62" t="s">
        <v>69</v>
      </c>
      <c r="B24" s="72" t="s">
        <v>78</v>
      </c>
      <c r="C24" s="73" t="s">
        <v>57</v>
      </c>
      <c r="D24" s="63">
        <v>900</v>
      </c>
      <c r="F24" s="74"/>
    </row>
    <row r="25" spans="1:6" x14ac:dyDescent="0.25">
      <c r="A25" s="62" t="s">
        <v>69</v>
      </c>
      <c r="B25" s="76" t="s">
        <v>79</v>
      </c>
      <c r="C25" s="75" t="s">
        <v>68</v>
      </c>
      <c r="D25" s="63">
        <v>1525.15</v>
      </c>
      <c r="E25" s="74"/>
    </row>
    <row r="26" spans="1:6" x14ac:dyDescent="0.25">
      <c r="A26" s="62" t="s">
        <v>69</v>
      </c>
      <c r="B26" s="76" t="s">
        <v>80</v>
      </c>
      <c r="C26" s="73" t="s">
        <v>57</v>
      </c>
      <c r="D26" s="63">
        <v>8391.1</v>
      </c>
      <c r="F26" s="74"/>
    </row>
    <row r="27" spans="1:6" ht="30" x14ac:dyDescent="0.25">
      <c r="A27" s="62" t="s">
        <v>69</v>
      </c>
      <c r="B27" s="72" t="s">
        <v>81</v>
      </c>
      <c r="C27" s="75" t="s">
        <v>82</v>
      </c>
      <c r="D27" s="63">
        <v>12496.79</v>
      </c>
      <c r="E27" s="74"/>
    </row>
    <row r="28" spans="1:6" x14ac:dyDescent="0.25">
      <c r="A28" s="62" t="s">
        <v>83</v>
      </c>
      <c r="B28" s="72" t="s">
        <v>84</v>
      </c>
      <c r="C28" s="73" t="s">
        <v>57</v>
      </c>
      <c r="D28" s="63">
        <v>250</v>
      </c>
      <c r="F28" s="74"/>
    </row>
    <row r="29" spans="1:6" x14ac:dyDescent="0.25">
      <c r="A29" s="62" t="s">
        <v>85</v>
      </c>
      <c r="B29" s="72" t="s">
        <v>86</v>
      </c>
      <c r="C29" s="73" t="s">
        <v>57</v>
      </c>
      <c r="D29" s="63">
        <v>250</v>
      </c>
    </row>
    <row r="30" spans="1:6" ht="30" x14ac:dyDescent="0.25">
      <c r="A30" s="62" t="s">
        <v>53</v>
      </c>
      <c r="B30" s="72" t="s">
        <v>87</v>
      </c>
      <c r="C30" s="75" t="s">
        <v>88</v>
      </c>
      <c r="D30" s="63">
        <v>115392.12</v>
      </c>
      <c r="E30" s="74"/>
    </row>
    <row r="31" spans="1:6" x14ac:dyDescent="0.25">
      <c r="A31" s="62" t="s">
        <v>89</v>
      </c>
      <c r="B31" s="72" t="s">
        <v>90</v>
      </c>
      <c r="C31" s="73" t="s">
        <v>57</v>
      </c>
      <c r="D31" s="63">
        <v>12500</v>
      </c>
    </row>
    <row r="32" spans="1:6" x14ac:dyDescent="0.25">
      <c r="A32" s="62" t="s">
        <v>91</v>
      </c>
      <c r="B32" s="72" t="s">
        <v>92</v>
      </c>
      <c r="C32" s="75" t="s">
        <v>68</v>
      </c>
      <c r="D32" s="63">
        <v>2500</v>
      </c>
      <c r="E32" s="74"/>
    </row>
    <row r="33" spans="1:5" x14ac:dyDescent="0.25">
      <c r="A33" s="62" t="s">
        <v>57</v>
      </c>
      <c r="B33" s="72" t="s">
        <v>93</v>
      </c>
      <c r="C33" s="73" t="s">
        <v>57</v>
      </c>
      <c r="D33" s="63">
        <v>2333</v>
      </c>
    </row>
    <row r="34" spans="1:5" ht="30" x14ac:dyDescent="0.25">
      <c r="A34" s="62" t="s">
        <v>53</v>
      </c>
      <c r="B34" s="72" t="s">
        <v>94</v>
      </c>
      <c r="C34" s="73" t="s">
        <v>57</v>
      </c>
      <c r="D34" s="63">
        <v>5499.82</v>
      </c>
      <c r="E34" s="74"/>
    </row>
    <row r="35" spans="1:5" x14ac:dyDescent="0.25">
      <c r="A35" s="62" t="s">
        <v>95</v>
      </c>
      <c r="B35" s="72" t="s">
        <v>96</v>
      </c>
      <c r="C35" s="73" t="s">
        <v>57</v>
      </c>
      <c r="D35" s="63">
        <v>10000</v>
      </c>
    </row>
    <row r="36" spans="1:5" x14ac:dyDescent="0.25">
      <c r="A36" s="77" t="s">
        <v>97</v>
      </c>
      <c r="B36" s="78" t="s">
        <v>96</v>
      </c>
      <c r="C36" s="73" t="s">
        <v>57</v>
      </c>
      <c r="D36" s="79">
        <v>4512.67</v>
      </c>
    </row>
    <row r="37" spans="1:5" x14ac:dyDescent="0.25">
      <c r="A37" s="77" t="s">
        <v>98</v>
      </c>
      <c r="B37" s="78" t="s">
        <v>99</v>
      </c>
      <c r="C37" s="73" t="s">
        <v>57</v>
      </c>
      <c r="D37" s="80">
        <v>2687</v>
      </c>
    </row>
    <row r="38" spans="1:5" x14ac:dyDescent="0.25">
      <c r="A38" s="77"/>
      <c r="B38" s="78"/>
      <c r="C38" s="81"/>
      <c r="D38" s="80"/>
    </row>
    <row r="39" spans="1:5" x14ac:dyDescent="0.25">
      <c r="A39" s="77"/>
      <c r="B39" s="78"/>
      <c r="C39" s="81"/>
      <c r="D39" s="80"/>
    </row>
    <row r="40" spans="1:5" x14ac:dyDescent="0.25">
      <c r="A40" s="77"/>
      <c r="B40" s="78"/>
      <c r="C40" s="81"/>
      <c r="D40" s="80"/>
    </row>
    <row r="41" spans="1:5" ht="15.75" thickBot="1" x14ac:dyDescent="0.3">
      <c r="A41" s="82"/>
      <c r="B41" s="83"/>
      <c r="C41" s="84"/>
      <c r="D41" s="85"/>
    </row>
    <row r="42" spans="1:5" x14ac:dyDescent="0.25">
      <c r="A42" s="86"/>
      <c r="B42" s="86"/>
    </row>
    <row r="43" spans="1:5" x14ac:dyDescent="0.25">
      <c r="A43" s="86"/>
      <c r="B43" s="86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sqref="A1:XFD1048576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/>
    <col min="6" max="6" width="22.5703125" style="1" customWidth="1"/>
    <col min="7" max="7" width="6" style="1" customWidth="1"/>
    <col min="8" max="8" width="7.42578125" style="1" customWidth="1"/>
    <col min="9" max="9" width="14.7109375" style="1" customWidth="1"/>
    <col min="10" max="10" width="19.140625" style="1" customWidth="1"/>
    <col min="11" max="11" width="18.7109375" style="1" customWidth="1"/>
    <col min="12" max="12" width="20" style="1" customWidth="1"/>
    <col min="13" max="13" width="19" style="1" customWidth="1"/>
    <col min="14" max="14" width="19.28515625" style="1" customWidth="1"/>
    <col min="15" max="16" width="19.140625" style="1" customWidth="1"/>
    <col min="17" max="17" width="11" style="1" customWidth="1"/>
    <col min="18" max="16384" width="9.140625" style="1"/>
  </cols>
  <sheetData>
    <row r="1" spans="1:20" ht="18" x14ac:dyDescent="0.25">
      <c r="A1" s="142" t="s">
        <v>100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20" ht="15.75" x14ac:dyDescent="0.2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S2" s="1" t="s">
        <v>101</v>
      </c>
    </row>
    <row r="3" spans="1:20" ht="15.75" x14ac:dyDescent="0.25">
      <c r="A3" s="2"/>
      <c r="B3" s="2"/>
      <c r="C3" s="2"/>
      <c r="D3" s="3"/>
      <c r="E3" s="4"/>
      <c r="F3" s="4"/>
      <c r="G3" s="4"/>
      <c r="H3" s="4"/>
      <c r="I3" s="4"/>
    </row>
    <row r="4" spans="1:20" s="87" customFormat="1" ht="60.75" thickBot="1" x14ac:dyDescent="0.3">
      <c r="A4" s="5"/>
      <c r="B4" s="6"/>
      <c r="C4" s="6"/>
      <c r="D4" s="6"/>
      <c r="E4" s="6"/>
      <c r="F4" s="6"/>
      <c r="G4" s="7"/>
      <c r="H4" s="8" t="s">
        <v>2</v>
      </c>
      <c r="I4" s="9" t="s">
        <v>3</v>
      </c>
      <c r="J4" s="10" t="s">
        <v>4</v>
      </c>
      <c r="K4" s="11" t="s">
        <v>5</v>
      </c>
      <c r="L4" s="11" t="s">
        <v>6</v>
      </c>
      <c r="M4" s="11" t="s">
        <v>8</v>
      </c>
      <c r="N4" s="11" t="s">
        <v>9</v>
      </c>
      <c r="O4" s="11" t="s">
        <v>102</v>
      </c>
      <c r="P4" s="11" t="s">
        <v>103</v>
      </c>
      <c r="Q4" s="12" t="s">
        <v>10</v>
      </c>
    </row>
    <row r="5" spans="1:20" s="87" customFormat="1" ht="15" customHeight="1" thickBot="1" x14ac:dyDescent="0.3">
      <c r="A5" s="144" t="s">
        <v>11</v>
      </c>
      <c r="B5" s="145"/>
      <c r="C5" s="145"/>
      <c r="D5" s="145"/>
      <c r="E5" s="145"/>
      <c r="F5" s="145"/>
      <c r="G5" s="145"/>
      <c r="H5" s="146"/>
      <c r="I5" s="88">
        <v>97.3</v>
      </c>
      <c r="J5" s="14">
        <v>91.214999999999989</v>
      </c>
      <c r="K5" s="14">
        <v>1.75</v>
      </c>
      <c r="L5" s="14">
        <v>0.125</v>
      </c>
      <c r="M5" s="14">
        <v>0.5</v>
      </c>
      <c r="N5" s="14">
        <v>2</v>
      </c>
      <c r="O5" s="14">
        <v>0.84</v>
      </c>
      <c r="P5" s="14">
        <v>0.86999999999999988</v>
      </c>
      <c r="Q5" s="15">
        <v>0</v>
      </c>
    </row>
    <row r="6" spans="1:20" x14ac:dyDescent="0.25">
      <c r="A6" s="147" t="s">
        <v>12</v>
      </c>
      <c r="B6" s="148"/>
      <c r="C6" s="148"/>
      <c r="D6" s="148"/>
      <c r="E6" s="148"/>
      <c r="F6" s="148"/>
      <c r="G6" s="16"/>
      <c r="H6" s="17"/>
      <c r="I6" s="18"/>
      <c r="J6" s="19"/>
      <c r="K6" s="18"/>
      <c r="L6" s="18"/>
      <c r="M6" s="18"/>
      <c r="N6" s="18"/>
      <c r="O6" s="18"/>
      <c r="P6" s="18"/>
      <c r="Q6" s="20"/>
    </row>
    <row r="7" spans="1:20" ht="8.25" customHeight="1" x14ac:dyDescent="0.25">
      <c r="A7" s="21"/>
      <c r="B7" s="17"/>
      <c r="C7" s="17"/>
      <c r="D7" s="17"/>
      <c r="E7" s="17"/>
      <c r="F7" s="17"/>
      <c r="G7" s="22"/>
      <c r="H7" s="17"/>
      <c r="I7" s="23"/>
      <c r="J7" s="24"/>
      <c r="K7" s="23"/>
      <c r="L7" s="23"/>
      <c r="M7" s="23"/>
      <c r="N7" s="23"/>
      <c r="O7" s="23"/>
      <c r="P7" s="23"/>
      <c r="Q7" s="25"/>
    </row>
    <row r="8" spans="1:20" x14ac:dyDescent="0.25">
      <c r="A8" s="128" t="s">
        <v>13</v>
      </c>
      <c r="B8" s="129"/>
      <c r="C8" s="129"/>
      <c r="D8" s="129"/>
      <c r="E8" s="129"/>
      <c r="F8" s="129"/>
      <c r="G8" s="26"/>
      <c r="H8" s="17"/>
      <c r="I8" s="23"/>
      <c r="J8" s="24"/>
      <c r="K8" s="23"/>
      <c r="L8" s="23"/>
      <c r="M8" s="23"/>
      <c r="N8" s="23"/>
      <c r="O8" s="23"/>
      <c r="P8" s="23"/>
      <c r="Q8" s="25"/>
    </row>
    <row r="9" spans="1:20" x14ac:dyDescent="0.25">
      <c r="A9" s="27"/>
      <c r="B9" s="28" t="s">
        <v>14</v>
      </c>
      <c r="C9" s="29"/>
      <c r="D9" s="29"/>
      <c r="E9" s="29"/>
      <c r="F9" s="29"/>
      <c r="G9" s="30" t="s">
        <v>15</v>
      </c>
      <c r="H9" s="31">
        <v>9900</v>
      </c>
      <c r="I9" s="23">
        <v>4986926.2299999995</v>
      </c>
      <c r="J9" s="23">
        <v>4646653.6220241524</v>
      </c>
      <c r="K9" s="23">
        <v>142018.91039568346</v>
      </c>
      <c r="L9" s="23">
        <v>4763.0050282631037</v>
      </c>
      <c r="M9" s="23">
        <v>12288.520113052415</v>
      </c>
      <c r="N9" s="23">
        <v>106934.45045220967</v>
      </c>
      <c r="O9" s="23">
        <v>38881.086589928062</v>
      </c>
      <c r="P9" s="23">
        <v>35386.635396711201</v>
      </c>
      <c r="Q9" s="32">
        <v>0</v>
      </c>
    </row>
    <row r="10" spans="1:20" x14ac:dyDescent="0.25">
      <c r="A10" s="21"/>
      <c r="B10" s="33"/>
      <c r="C10" s="149" t="s">
        <v>16</v>
      </c>
      <c r="D10" s="149"/>
      <c r="E10" s="149"/>
      <c r="F10" s="149"/>
      <c r="G10" s="26"/>
      <c r="H10" s="31" t="s">
        <v>17</v>
      </c>
      <c r="I10" s="23">
        <v>5490304.4799999995</v>
      </c>
      <c r="J10" s="23">
        <v>5079118.9037749236</v>
      </c>
      <c r="K10" s="23">
        <v>198409.18503597123</v>
      </c>
      <c r="L10" s="23">
        <v>5239.3125025693726</v>
      </c>
      <c r="M10" s="23">
        <v>14124.780010277493</v>
      </c>
      <c r="N10" s="23">
        <v>116401.25004110998</v>
      </c>
      <c r="O10" s="23">
        <v>40128.234417266191</v>
      </c>
      <c r="P10" s="23">
        <v>36882.814217882835</v>
      </c>
      <c r="Q10" s="32">
        <v>0</v>
      </c>
    </row>
    <row r="11" spans="1:20" x14ac:dyDescent="0.25">
      <c r="A11" s="21"/>
      <c r="B11" s="139"/>
      <c r="C11" s="139"/>
      <c r="D11" s="140" t="s">
        <v>18</v>
      </c>
      <c r="E11" s="140"/>
      <c r="F11" s="140"/>
      <c r="G11" s="26"/>
      <c r="H11" s="31">
        <v>70</v>
      </c>
      <c r="I11" s="34">
        <v>32171.77</v>
      </c>
      <c r="J11" s="34">
        <v>0</v>
      </c>
      <c r="K11" s="34">
        <v>32171.77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5">
        <v>0</v>
      </c>
    </row>
    <row r="12" spans="1:20" ht="15" customHeight="1" x14ac:dyDescent="0.25">
      <c r="A12" s="21"/>
      <c r="B12" s="17"/>
      <c r="C12" s="17"/>
      <c r="D12" s="141" t="s">
        <v>19</v>
      </c>
      <c r="E12" s="141"/>
      <c r="F12" s="141"/>
      <c r="G12" s="36"/>
      <c r="H12" s="31">
        <v>73</v>
      </c>
      <c r="I12" s="37">
        <v>5351401.75</v>
      </c>
      <c r="J12" s="37">
        <v>4977117.6637749234</v>
      </c>
      <c r="K12" s="37">
        <v>161789.28503597123</v>
      </c>
      <c r="L12" s="37">
        <v>5227.4125025693729</v>
      </c>
      <c r="M12" s="37">
        <v>14076.330010277492</v>
      </c>
      <c r="N12" s="37">
        <v>116180.01004110997</v>
      </c>
      <c r="O12" s="37">
        <v>40128.234417266191</v>
      </c>
      <c r="P12" s="37">
        <v>36882.814217882835</v>
      </c>
      <c r="Q12" s="38">
        <v>0</v>
      </c>
    </row>
    <row r="13" spans="1:20" ht="32.25" customHeight="1" x14ac:dyDescent="0.25">
      <c r="A13" s="21"/>
      <c r="B13" s="39"/>
      <c r="C13" s="134" t="s">
        <v>20</v>
      </c>
      <c r="D13" s="134"/>
      <c r="E13" s="134"/>
      <c r="F13" s="134"/>
      <c r="G13" s="26"/>
      <c r="H13" s="31" t="s">
        <v>21</v>
      </c>
      <c r="I13" s="37">
        <v>503378.25</v>
      </c>
      <c r="J13" s="37">
        <v>432465.28175077075</v>
      </c>
      <c r="K13" s="37">
        <v>56390.274640287767</v>
      </c>
      <c r="L13" s="37">
        <v>476.30747430626928</v>
      </c>
      <c r="M13" s="37">
        <v>1836.2598972250771</v>
      </c>
      <c r="N13" s="37">
        <v>9466.7995889003087</v>
      </c>
      <c r="O13" s="37">
        <v>1247.1478273381294</v>
      </c>
      <c r="P13" s="37">
        <v>1496.1788211716339</v>
      </c>
      <c r="Q13" s="38">
        <v>0</v>
      </c>
    </row>
    <row r="14" spans="1:20" ht="35.25" customHeight="1" x14ac:dyDescent="0.25">
      <c r="A14" s="21"/>
      <c r="B14" s="134" t="s">
        <v>22</v>
      </c>
      <c r="C14" s="134"/>
      <c r="D14" s="134"/>
      <c r="E14" s="134"/>
      <c r="F14" s="134"/>
      <c r="G14" s="26" t="s">
        <v>15</v>
      </c>
      <c r="H14" s="31">
        <v>62</v>
      </c>
      <c r="I14" s="34">
        <v>4958597.33</v>
      </c>
      <c r="J14" s="34">
        <v>4522301.3965955814</v>
      </c>
      <c r="K14" s="34">
        <v>194949.56039568348</v>
      </c>
      <c r="L14" s="34">
        <v>7978.30931397739</v>
      </c>
      <c r="M14" s="34">
        <v>23165.747255909562</v>
      </c>
      <c r="N14" s="34">
        <v>111185.24902363827</v>
      </c>
      <c r="O14" s="34">
        <v>50297.012589928061</v>
      </c>
      <c r="P14" s="34">
        <v>48720.054825282641</v>
      </c>
      <c r="Q14" s="38">
        <v>0</v>
      </c>
    </row>
    <row r="15" spans="1:20" ht="43.5" customHeight="1" x14ac:dyDescent="0.25">
      <c r="A15" s="21"/>
      <c r="B15" s="134" t="s">
        <v>23</v>
      </c>
      <c r="C15" s="134"/>
      <c r="D15" s="134"/>
      <c r="E15" s="134"/>
      <c r="F15" s="134"/>
      <c r="G15" s="26" t="s">
        <v>15</v>
      </c>
      <c r="H15" s="31">
        <v>630</v>
      </c>
      <c r="I15" s="37">
        <v>174225.31999999998</v>
      </c>
      <c r="J15" s="37">
        <v>161033.27688797534</v>
      </c>
      <c r="K15" s="37">
        <v>9901.3056115107902</v>
      </c>
      <c r="L15" s="37">
        <v>36.020400822199385</v>
      </c>
      <c r="M15" s="37">
        <v>332.64160328879751</v>
      </c>
      <c r="N15" s="37">
        <v>2429.3164131551903</v>
      </c>
      <c r="O15" s="37">
        <v>242.05709352517985</v>
      </c>
      <c r="P15" s="37">
        <v>250.7019897225077</v>
      </c>
      <c r="Q15" s="38">
        <v>0</v>
      </c>
    </row>
    <row r="16" spans="1:20" ht="44.25" customHeight="1" x14ac:dyDescent="0.25">
      <c r="A16" s="21"/>
      <c r="B16" s="134" t="s">
        <v>24</v>
      </c>
      <c r="C16" s="134"/>
      <c r="D16" s="134"/>
      <c r="E16" s="134"/>
      <c r="F16" s="134"/>
      <c r="G16" s="26" t="s">
        <v>15</v>
      </c>
      <c r="H16" s="31" t="s">
        <v>25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8">
        <v>0</v>
      </c>
      <c r="T16" s="89" t="s">
        <v>101</v>
      </c>
    </row>
    <row r="17" spans="1:17" ht="36.75" customHeight="1" x14ac:dyDescent="0.25">
      <c r="A17" s="21"/>
      <c r="B17" s="134" t="s">
        <v>26</v>
      </c>
      <c r="C17" s="134"/>
      <c r="D17" s="134"/>
      <c r="E17" s="134"/>
      <c r="F17" s="134"/>
      <c r="G17" s="26" t="s">
        <v>15</v>
      </c>
      <c r="H17" s="31" t="s">
        <v>27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8">
        <v>0</v>
      </c>
    </row>
    <row r="18" spans="1:17" ht="21" customHeight="1" x14ac:dyDescent="0.25">
      <c r="A18" s="21"/>
      <c r="B18" s="135" t="s">
        <v>28</v>
      </c>
      <c r="C18" s="135"/>
      <c r="D18" s="135"/>
      <c r="E18" s="135"/>
      <c r="F18" s="135"/>
      <c r="G18" s="26"/>
      <c r="H18" s="31" t="s">
        <v>29</v>
      </c>
      <c r="I18" s="37">
        <v>110927.16</v>
      </c>
      <c r="J18" s="37">
        <v>100094.43281757452</v>
      </c>
      <c r="K18" s="37">
        <v>4520.6567985611509</v>
      </c>
      <c r="L18" s="37">
        <v>78.101914182939367</v>
      </c>
      <c r="M18" s="37">
        <v>789.1276567317575</v>
      </c>
      <c r="N18" s="37">
        <v>4903.7706269270293</v>
      </c>
      <c r="O18" s="37">
        <v>265.78886330935251</v>
      </c>
      <c r="P18" s="37">
        <v>275.28132271325796</v>
      </c>
      <c r="Q18" s="38">
        <v>0</v>
      </c>
    </row>
    <row r="19" spans="1:17" ht="35.25" customHeight="1" x14ac:dyDescent="0.25">
      <c r="A19" s="21"/>
      <c r="B19" s="134" t="s">
        <v>30</v>
      </c>
      <c r="C19" s="134"/>
      <c r="D19" s="134"/>
      <c r="E19" s="134"/>
      <c r="F19" s="134"/>
      <c r="G19" s="26" t="s">
        <v>31</v>
      </c>
      <c r="H19" s="31">
        <v>649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8">
        <v>0</v>
      </c>
    </row>
    <row r="20" spans="1:17" x14ac:dyDescent="0.25">
      <c r="A20" s="21"/>
      <c r="B20" s="40"/>
      <c r="C20" s="3"/>
      <c r="D20" s="33"/>
      <c r="E20" s="33"/>
      <c r="F20" s="33"/>
      <c r="G20" s="26"/>
      <c r="H20" s="31"/>
      <c r="I20" s="41"/>
      <c r="J20" s="41"/>
      <c r="K20" s="41"/>
      <c r="L20" s="41"/>
      <c r="M20" s="41"/>
      <c r="N20" s="41"/>
      <c r="O20" s="41"/>
      <c r="P20" s="41"/>
      <c r="Q20" s="42"/>
    </row>
    <row r="21" spans="1:17" s="90" customFormat="1" x14ac:dyDescent="0.25">
      <c r="A21" s="136" t="s">
        <v>32</v>
      </c>
      <c r="B21" s="137"/>
      <c r="C21" s="137"/>
      <c r="D21" s="137"/>
      <c r="E21" s="137"/>
      <c r="F21" s="137"/>
      <c r="G21" s="43" t="s">
        <v>15</v>
      </c>
      <c r="H21" s="44">
        <v>9901</v>
      </c>
      <c r="I21" s="45">
        <v>-256823.58000000054</v>
      </c>
      <c r="J21" s="45">
        <v>-136775.48427697888</v>
      </c>
      <c r="K21" s="45">
        <v>-67352.612410071961</v>
      </c>
      <c r="L21" s="45">
        <v>-3329.4266007194251</v>
      </c>
      <c r="M21" s="45">
        <v>-11998.996402877703</v>
      </c>
      <c r="N21" s="45">
        <v>-11583.885611510825</v>
      </c>
      <c r="O21" s="45">
        <v>-11923.771956834531</v>
      </c>
      <c r="P21" s="45">
        <v>-13859.402741007205</v>
      </c>
      <c r="Q21" s="46">
        <v>0</v>
      </c>
    </row>
    <row r="22" spans="1:17" s="90" customFormat="1" x14ac:dyDescent="0.25">
      <c r="A22" s="47"/>
      <c r="B22" s="138"/>
      <c r="C22" s="138"/>
      <c r="D22" s="138"/>
      <c r="E22" s="138"/>
      <c r="F22" s="138"/>
      <c r="G22" s="43"/>
      <c r="H22" s="44"/>
      <c r="I22" s="48"/>
      <c r="J22" s="48"/>
      <c r="K22" s="48"/>
      <c r="L22" s="48"/>
      <c r="M22" s="48"/>
      <c r="N22" s="48"/>
      <c r="O22" s="48"/>
      <c r="P22" s="48"/>
      <c r="Q22" s="49"/>
    </row>
    <row r="23" spans="1:17" x14ac:dyDescent="0.25">
      <c r="A23" s="50" t="s">
        <v>33</v>
      </c>
      <c r="B23" s="51"/>
      <c r="C23" s="51"/>
      <c r="D23" s="51"/>
      <c r="E23" s="51"/>
      <c r="F23" s="51"/>
      <c r="G23" s="22"/>
      <c r="H23" s="31">
        <v>75</v>
      </c>
      <c r="I23" s="52">
        <v>15415.24</v>
      </c>
      <c r="J23" s="52">
        <v>14451.193387461459</v>
      </c>
      <c r="K23" s="52">
        <v>277.25251798561158</v>
      </c>
      <c r="L23" s="52">
        <v>19.803751284686534</v>
      </c>
      <c r="M23" s="52">
        <v>79.215005138746136</v>
      </c>
      <c r="N23" s="52">
        <v>316.86002055498454</v>
      </c>
      <c r="O23" s="52">
        <v>133.08120863309355</v>
      </c>
      <c r="P23" s="52">
        <v>137.83410894141829</v>
      </c>
      <c r="Q23" s="32">
        <v>0</v>
      </c>
    </row>
    <row r="24" spans="1:17" x14ac:dyDescent="0.25">
      <c r="A24" s="50"/>
      <c r="B24" s="51"/>
      <c r="C24" s="51"/>
      <c r="D24" s="51"/>
      <c r="E24" s="51"/>
      <c r="F24" s="51"/>
      <c r="G24" s="22"/>
      <c r="H24" s="31"/>
      <c r="I24" s="48"/>
      <c r="J24" s="48"/>
      <c r="K24" s="48"/>
      <c r="L24" s="48"/>
      <c r="M24" s="48"/>
      <c r="N24" s="48"/>
      <c r="O24" s="48"/>
      <c r="P24" s="48"/>
      <c r="Q24" s="49"/>
    </row>
    <row r="25" spans="1:17" x14ac:dyDescent="0.25">
      <c r="A25" s="128" t="s">
        <v>34</v>
      </c>
      <c r="B25" s="129"/>
      <c r="C25" s="129"/>
      <c r="D25" s="129"/>
      <c r="E25" s="129"/>
      <c r="F25" s="129"/>
      <c r="G25" s="22"/>
      <c r="H25" s="31">
        <v>65</v>
      </c>
      <c r="I25" s="53">
        <v>23945.329999999998</v>
      </c>
      <c r="J25" s="53">
        <v>22773.117637718398</v>
      </c>
      <c r="K25" s="53">
        <v>290.27406474820145</v>
      </c>
      <c r="L25" s="53">
        <v>14.224576053442961</v>
      </c>
      <c r="M25" s="53">
        <v>56.898304213771844</v>
      </c>
      <c r="N25" s="53">
        <v>616.22321685508734</v>
      </c>
      <c r="O25" s="53">
        <v>95.589151079136698</v>
      </c>
      <c r="P25" s="53">
        <v>99.003049331962998</v>
      </c>
      <c r="Q25" s="54">
        <v>0</v>
      </c>
    </row>
    <row r="26" spans="1:17" x14ac:dyDescent="0.25">
      <c r="A26" s="27"/>
      <c r="B26" s="29"/>
      <c r="C26" s="29"/>
      <c r="D26" s="29"/>
      <c r="E26" s="29"/>
      <c r="F26" s="29"/>
      <c r="G26" s="22"/>
      <c r="H26" s="31"/>
      <c r="I26" s="55"/>
      <c r="J26" s="55"/>
      <c r="K26" s="55"/>
      <c r="L26" s="55"/>
      <c r="M26" s="55"/>
      <c r="N26" s="55"/>
      <c r="O26" s="55"/>
      <c r="P26" s="55"/>
      <c r="Q26" s="56"/>
    </row>
    <row r="27" spans="1:17" x14ac:dyDescent="0.25">
      <c r="A27" s="130" t="s">
        <v>35</v>
      </c>
      <c r="B27" s="131"/>
      <c r="C27" s="131"/>
      <c r="D27" s="131"/>
      <c r="E27" s="131"/>
      <c r="F27" s="131"/>
      <c r="G27" s="57" t="s">
        <v>15</v>
      </c>
      <c r="H27" s="31">
        <v>9902</v>
      </c>
      <c r="I27" s="45">
        <v>-265353.67000000057</v>
      </c>
      <c r="J27" s="45">
        <v>-145097.40852723582</v>
      </c>
      <c r="K27" s="45">
        <v>-67365.633956834543</v>
      </c>
      <c r="L27" s="45">
        <v>-3323.8474254881817</v>
      </c>
      <c r="M27" s="45">
        <v>-11976.679701952729</v>
      </c>
      <c r="N27" s="45">
        <v>-11883.248807810927</v>
      </c>
      <c r="O27" s="45">
        <v>-11886.279899280575</v>
      </c>
      <c r="P27" s="45">
        <v>-13820.571681397749</v>
      </c>
      <c r="Q27" s="46">
        <v>0</v>
      </c>
    </row>
    <row r="28" spans="1:17" x14ac:dyDescent="0.25">
      <c r="A28" s="21"/>
      <c r="B28" s="17"/>
      <c r="C28" s="17"/>
      <c r="D28" s="17"/>
      <c r="E28" s="17"/>
      <c r="F28" s="17"/>
      <c r="G28" s="22"/>
      <c r="H28" s="31"/>
      <c r="I28" s="41"/>
      <c r="J28" s="41"/>
      <c r="K28" s="41"/>
      <c r="L28" s="41"/>
      <c r="M28" s="41"/>
      <c r="N28" s="41"/>
      <c r="O28" s="41"/>
      <c r="P28" s="41"/>
      <c r="Q28" s="42"/>
    </row>
    <row r="29" spans="1:17" x14ac:dyDescent="0.25">
      <c r="A29" s="128" t="s">
        <v>36</v>
      </c>
      <c r="B29" s="129"/>
      <c r="C29" s="129"/>
      <c r="D29" s="129"/>
      <c r="E29" s="129"/>
      <c r="F29" s="129"/>
      <c r="G29" s="22"/>
      <c r="H29" s="31">
        <v>76</v>
      </c>
      <c r="I29" s="52">
        <v>11821.55</v>
      </c>
      <c r="J29" s="52">
        <v>3382.5743396711205</v>
      </c>
      <c r="K29" s="52">
        <v>8290.0998201438852</v>
      </c>
      <c r="L29" s="52">
        <v>4.2928442959917774</v>
      </c>
      <c r="M29" s="52">
        <v>17.17137718396711</v>
      </c>
      <c r="N29" s="52">
        <v>68.685508735868439</v>
      </c>
      <c r="O29" s="52">
        <v>28.847913669064749</v>
      </c>
      <c r="P29" s="52">
        <v>29.878196300102772</v>
      </c>
      <c r="Q29" s="32">
        <v>0</v>
      </c>
    </row>
    <row r="30" spans="1:17" x14ac:dyDescent="0.25">
      <c r="A30" s="27"/>
      <c r="B30" s="29"/>
      <c r="C30" s="29"/>
      <c r="D30" s="29"/>
      <c r="E30" s="29"/>
      <c r="F30" s="29"/>
      <c r="G30" s="22"/>
      <c r="H30" s="31"/>
      <c r="I30" s="48"/>
      <c r="J30" s="48"/>
      <c r="K30" s="48"/>
      <c r="L30" s="48"/>
      <c r="M30" s="48"/>
      <c r="N30" s="48"/>
      <c r="O30" s="48"/>
      <c r="P30" s="48"/>
      <c r="Q30" s="49"/>
    </row>
    <row r="31" spans="1:17" x14ac:dyDescent="0.25">
      <c r="A31" s="128" t="s">
        <v>37</v>
      </c>
      <c r="B31" s="129"/>
      <c r="C31" s="129"/>
      <c r="D31" s="129"/>
      <c r="E31" s="129"/>
      <c r="F31" s="129"/>
      <c r="G31" s="22"/>
      <c r="H31" s="31">
        <v>66</v>
      </c>
      <c r="I31" s="53">
        <v>3699.1</v>
      </c>
      <c r="J31" s="53">
        <v>3701.4866870503597</v>
      </c>
      <c r="K31" s="53">
        <v>-4.0489568345323743</v>
      </c>
      <c r="L31" s="53">
        <v>4.7931654676258997E-2</v>
      </c>
      <c r="M31" s="53">
        <v>0.19172661870503599</v>
      </c>
      <c r="N31" s="53">
        <v>0.76690647482014396</v>
      </c>
      <c r="O31" s="53">
        <v>0.32210071942446045</v>
      </c>
      <c r="P31" s="53">
        <v>0.33360431654676259</v>
      </c>
      <c r="Q31" s="54">
        <v>0</v>
      </c>
    </row>
    <row r="32" spans="1:17" x14ac:dyDescent="0.25">
      <c r="A32" s="21"/>
      <c r="B32" s="17"/>
      <c r="C32" s="17"/>
      <c r="D32" s="17"/>
      <c r="E32" s="17"/>
      <c r="F32" s="17"/>
      <c r="G32" s="22"/>
      <c r="H32" s="31"/>
      <c r="I32" s="41"/>
      <c r="J32" s="41"/>
      <c r="K32" s="41"/>
      <c r="L32" s="41"/>
      <c r="M32" s="41"/>
      <c r="N32" s="41"/>
      <c r="O32" s="41"/>
      <c r="P32" s="41"/>
      <c r="Q32" s="42"/>
    </row>
    <row r="33" spans="1:17" s="90" customFormat="1" x14ac:dyDescent="0.25">
      <c r="A33" s="132" t="s">
        <v>38</v>
      </c>
      <c r="B33" s="133"/>
      <c r="C33" s="133"/>
      <c r="D33" s="133"/>
      <c r="E33" s="133"/>
      <c r="F33" s="133"/>
      <c r="G33" s="58" t="s">
        <v>15</v>
      </c>
      <c r="H33" s="44">
        <v>9904</v>
      </c>
      <c r="I33" s="45">
        <v>-257231.22000000058</v>
      </c>
      <c r="J33" s="45">
        <v>-145416.32087461505</v>
      </c>
      <c r="K33" s="45">
        <v>-59071.485179856129</v>
      </c>
      <c r="L33" s="45">
        <v>-3319.6025128468659</v>
      </c>
      <c r="M33" s="45">
        <v>-11959.700051387466</v>
      </c>
      <c r="N33" s="45">
        <v>-11815.330205549879</v>
      </c>
      <c r="O33" s="45">
        <v>-11857.754086330935</v>
      </c>
      <c r="P33" s="45">
        <v>-13791.027089414194</v>
      </c>
      <c r="Q33" s="46">
        <v>0</v>
      </c>
    </row>
    <row r="34" spans="1:17" ht="8.25" customHeight="1" thickBot="1" x14ac:dyDescent="0.3">
      <c r="A34" s="91"/>
      <c r="B34" s="92"/>
      <c r="C34" s="92"/>
      <c r="D34" s="92"/>
      <c r="E34" s="92"/>
      <c r="F34" s="92"/>
      <c r="G34" s="93"/>
      <c r="H34" s="94"/>
      <c r="I34" s="53"/>
      <c r="J34" s="95"/>
      <c r="K34" s="53"/>
      <c r="L34" s="53"/>
      <c r="M34" s="53"/>
      <c r="N34" s="53"/>
      <c r="O34" s="53"/>
      <c r="P34" s="53"/>
      <c r="Q34" s="96"/>
    </row>
    <row r="42" spans="1:17" x14ac:dyDescent="0.25">
      <c r="J42" s="1" t="s">
        <v>101</v>
      </c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M21 I27:M27 I33:M33 P33:Q33 P27:Q27 P21:Q21">
    <cfRule type="cellIs" dxfId="9" priority="5" stopIfTrue="1" operator="greaterThanOrEqual">
      <formula>0</formula>
    </cfRule>
    <cfRule type="cellIs" dxfId="8" priority="6" stopIfTrue="1" operator="lessThan">
      <formula>0</formula>
    </cfRule>
  </conditionalFormatting>
  <conditionalFormatting sqref="N33 N27 N21">
    <cfRule type="cellIs" dxfId="7" priority="3" stopIfTrue="1" operator="greaterThanOrEqual">
      <formula>0</formula>
    </cfRule>
    <cfRule type="cellIs" dxfId="6" priority="4" stopIfTrue="1" operator="lessThan">
      <formula>0</formula>
    </cfRule>
  </conditionalFormatting>
  <conditionalFormatting sqref="O33 O27 O21">
    <cfRule type="cellIs" dxfId="5" priority="1" stopIfTrue="1" operator="greaterThanOrEqual">
      <formula>0</formula>
    </cfRule>
    <cfRule type="cellIs" dxfId="4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XFD1048576"/>
    </sheetView>
  </sheetViews>
  <sheetFormatPr defaultRowHeight="15" x14ac:dyDescent="0.25"/>
  <cols>
    <col min="1" max="1" width="31" customWidth="1"/>
    <col min="2" max="2" width="40.140625" customWidth="1"/>
    <col min="3" max="3" width="46.140625" customWidth="1"/>
    <col min="4" max="4" width="22.7109375" customWidth="1"/>
    <col min="5" max="5" width="10.5703125" customWidth="1"/>
    <col min="6" max="6" width="10.7109375" customWidth="1"/>
    <col min="8" max="8" width="10.140625" customWidth="1"/>
  </cols>
  <sheetData>
    <row r="1" spans="1:8" ht="18" x14ac:dyDescent="0.25">
      <c r="A1" s="59" t="s">
        <v>39</v>
      </c>
    </row>
    <row r="2" spans="1:8" ht="18" x14ac:dyDescent="0.25">
      <c r="A2" s="59"/>
    </row>
    <row r="3" spans="1:8" ht="23.25" customHeight="1" x14ac:dyDescent="0.25">
      <c r="A3" s="150" t="s">
        <v>40</v>
      </c>
      <c r="B3" s="150"/>
    </row>
    <row r="4" spans="1:8" ht="15.75" thickBot="1" x14ac:dyDescent="0.3"/>
    <row r="5" spans="1:8" ht="15.75" thickBot="1" x14ac:dyDescent="0.3">
      <c r="A5" s="60">
        <v>73</v>
      </c>
      <c r="B5" s="151" t="s">
        <v>19</v>
      </c>
      <c r="C5" s="152"/>
      <c r="D5" s="61">
        <f>SUM(D6:D8)+D9</f>
        <v>5351401.75</v>
      </c>
    </row>
    <row r="6" spans="1:8" x14ac:dyDescent="0.25">
      <c r="A6" s="62" t="s">
        <v>41</v>
      </c>
      <c r="B6" s="153" t="s">
        <v>42</v>
      </c>
      <c r="C6" s="154"/>
      <c r="D6" s="63"/>
    </row>
    <row r="7" spans="1:8" x14ac:dyDescent="0.25">
      <c r="A7" s="62" t="s">
        <v>43</v>
      </c>
      <c r="B7" s="155" t="s">
        <v>44</v>
      </c>
      <c r="C7" s="156"/>
      <c r="D7" s="63"/>
    </row>
    <row r="8" spans="1:8" ht="15.75" thickBot="1" x14ac:dyDescent="0.3">
      <c r="A8" s="64" t="s">
        <v>45</v>
      </c>
      <c r="B8" s="157" t="s">
        <v>46</v>
      </c>
      <c r="C8" s="158"/>
      <c r="D8" s="65"/>
    </row>
    <row r="9" spans="1:8" ht="39.75" customHeight="1" thickBot="1" x14ac:dyDescent="0.3">
      <c r="A9" s="66" t="s">
        <v>47</v>
      </c>
      <c r="B9" s="159" t="s">
        <v>48</v>
      </c>
      <c r="C9" s="160"/>
      <c r="D9" s="97">
        <f>SUM(D11:D45)</f>
        <v>5351401.75</v>
      </c>
      <c r="E9" s="68"/>
      <c r="F9" s="68"/>
    </row>
    <row r="10" spans="1:8" ht="15.75" thickBot="1" x14ac:dyDescent="0.3">
      <c r="A10" s="69" t="s">
        <v>49</v>
      </c>
      <c r="B10" s="70" t="s">
        <v>50</v>
      </c>
      <c r="C10" s="69" t="s">
        <v>51</v>
      </c>
      <c r="D10" s="71" t="s">
        <v>52</v>
      </c>
      <c r="H10" t="s">
        <v>101</v>
      </c>
    </row>
    <row r="11" spans="1:8" ht="20.100000000000001" customHeight="1" x14ac:dyDescent="0.25">
      <c r="A11" s="98" t="s">
        <v>104</v>
      </c>
      <c r="B11" s="72" t="s">
        <v>105</v>
      </c>
      <c r="C11" s="73" t="s">
        <v>57</v>
      </c>
      <c r="D11" s="63">
        <v>5000</v>
      </c>
      <c r="F11" s="74"/>
    </row>
    <row r="12" spans="1:8" ht="20.100000000000001" customHeight="1" x14ac:dyDescent="0.25">
      <c r="A12" s="98" t="s">
        <v>106</v>
      </c>
      <c r="B12" s="72" t="s">
        <v>107</v>
      </c>
      <c r="C12" s="73" t="s">
        <v>57</v>
      </c>
      <c r="D12" s="63">
        <v>597.79999999999995</v>
      </c>
      <c r="F12" s="74"/>
    </row>
    <row r="13" spans="1:8" ht="20.100000000000001" customHeight="1" x14ac:dyDescent="0.25">
      <c r="A13" s="98" t="s">
        <v>108</v>
      </c>
      <c r="B13" s="72" t="s">
        <v>109</v>
      </c>
      <c r="C13" s="73" t="s">
        <v>57</v>
      </c>
      <c r="D13" s="63">
        <v>2127</v>
      </c>
      <c r="E13" s="74"/>
      <c r="F13" s="74"/>
    </row>
    <row r="14" spans="1:8" ht="20.100000000000001" customHeight="1" x14ac:dyDescent="0.25">
      <c r="A14" s="98" t="s">
        <v>110</v>
      </c>
      <c r="B14" s="72" t="s">
        <v>109</v>
      </c>
      <c r="C14" s="73" t="s">
        <v>57</v>
      </c>
      <c r="D14" s="63">
        <v>2214.8000000000002</v>
      </c>
      <c r="E14" s="74"/>
      <c r="F14" s="74"/>
    </row>
    <row r="15" spans="1:8" ht="20.100000000000001" customHeight="1" x14ac:dyDescent="0.25">
      <c r="A15" s="98" t="s">
        <v>91</v>
      </c>
      <c r="B15" s="72" t="s">
        <v>92</v>
      </c>
      <c r="C15" s="75" t="s">
        <v>68</v>
      </c>
      <c r="D15" s="63">
        <v>1712</v>
      </c>
      <c r="F15" s="74"/>
    </row>
    <row r="16" spans="1:8" ht="20.100000000000001" customHeight="1" x14ac:dyDescent="0.25">
      <c r="A16" s="98" t="s">
        <v>111</v>
      </c>
      <c r="B16" s="72" t="s">
        <v>109</v>
      </c>
      <c r="C16" s="73" t="s">
        <v>57</v>
      </c>
      <c r="D16" s="63">
        <v>1628.7</v>
      </c>
      <c r="F16" s="74"/>
    </row>
    <row r="17" spans="1:8" ht="20.100000000000001" customHeight="1" x14ac:dyDescent="0.25">
      <c r="A17" s="98" t="s">
        <v>83</v>
      </c>
      <c r="B17" s="72" t="s">
        <v>84</v>
      </c>
      <c r="C17" s="73" t="s">
        <v>57</v>
      </c>
      <c r="D17" s="63">
        <v>250</v>
      </c>
      <c r="E17" s="74"/>
    </row>
    <row r="18" spans="1:8" ht="20.100000000000001" customHeight="1" x14ac:dyDescent="0.25">
      <c r="A18" s="98" t="s">
        <v>112</v>
      </c>
      <c r="B18" s="72" t="s">
        <v>109</v>
      </c>
      <c r="C18" s="73" t="s">
        <v>57</v>
      </c>
      <c r="D18" s="63">
        <v>2072.6999999999998</v>
      </c>
      <c r="F18" s="74"/>
    </row>
    <row r="19" spans="1:8" ht="20.100000000000001" customHeight="1" x14ac:dyDescent="0.25">
      <c r="A19" s="98" t="s">
        <v>113</v>
      </c>
      <c r="B19" s="72" t="s">
        <v>109</v>
      </c>
      <c r="C19" s="73" t="s">
        <v>57</v>
      </c>
      <c r="D19" s="63">
        <v>1159</v>
      </c>
      <c r="F19" s="74"/>
    </row>
    <row r="20" spans="1:8" ht="20.100000000000001" customHeight="1" x14ac:dyDescent="0.25">
      <c r="A20" s="99" t="s">
        <v>114</v>
      </c>
      <c r="B20" s="78" t="s">
        <v>115</v>
      </c>
      <c r="C20" s="81" t="s">
        <v>57</v>
      </c>
      <c r="D20" s="79">
        <v>15584.27</v>
      </c>
      <c r="E20" s="74"/>
    </row>
    <row r="21" spans="1:8" ht="20.100000000000001" customHeight="1" x14ac:dyDescent="0.25">
      <c r="A21" s="98" t="s">
        <v>89</v>
      </c>
      <c r="B21" s="72" t="s">
        <v>116</v>
      </c>
      <c r="C21" s="73" t="s">
        <v>57</v>
      </c>
      <c r="D21" s="63">
        <v>5480</v>
      </c>
      <c r="E21" s="74"/>
    </row>
    <row r="22" spans="1:8" ht="20.100000000000001" customHeight="1" thickBot="1" x14ac:dyDescent="0.3">
      <c r="A22" s="100" t="s">
        <v>62</v>
      </c>
      <c r="B22" s="101" t="s">
        <v>63</v>
      </c>
      <c r="C22" s="102" t="s">
        <v>57</v>
      </c>
      <c r="D22" s="103">
        <v>1072</v>
      </c>
      <c r="F22" s="74"/>
    </row>
    <row r="23" spans="1:8" ht="20.100000000000001" customHeight="1" x14ac:dyDescent="0.25">
      <c r="A23" s="104" t="s">
        <v>62</v>
      </c>
      <c r="B23" s="105" t="s">
        <v>115</v>
      </c>
      <c r="C23" s="106" t="s">
        <v>57</v>
      </c>
      <c r="D23" s="107">
        <v>2500</v>
      </c>
      <c r="F23" s="74"/>
    </row>
    <row r="24" spans="1:8" ht="20.100000000000001" customHeight="1" x14ac:dyDescent="0.25">
      <c r="A24" s="104" t="s">
        <v>62</v>
      </c>
      <c r="B24" s="105" t="s">
        <v>117</v>
      </c>
      <c r="C24" s="106" t="s">
        <v>57</v>
      </c>
      <c r="D24" s="107">
        <v>3425</v>
      </c>
      <c r="F24" s="74"/>
    </row>
    <row r="25" spans="1:8" ht="20.100000000000001" customHeight="1" x14ac:dyDescent="0.25">
      <c r="A25" s="98" t="s">
        <v>62</v>
      </c>
      <c r="B25" s="72" t="s">
        <v>64</v>
      </c>
      <c r="C25" s="73" t="s">
        <v>65</v>
      </c>
      <c r="D25" s="63">
        <v>5208.33</v>
      </c>
    </row>
    <row r="26" spans="1:8" ht="20.100000000000001" customHeight="1" x14ac:dyDescent="0.25">
      <c r="A26" s="98" t="s">
        <v>62</v>
      </c>
      <c r="B26" s="72" t="s">
        <v>118</v>
      </c>
      <c r="C26" s="73" t="s">
        <v>119</v>
      </c>
      <c r="D26" s="63">
        <v>7575.76</v>
      </c>
    </row>
    <row r="27" spans="1:8" ht="20.100000000000001" customHeight="1" x14ac:dyDescent="0.25">
      <c r="A27" s="98" t="s">
        <v>62</v>
      </c>
      <c r="B27" s="72" t="s">
        <v>120</v>
      </c>
      <c r="C27" s="75" t="s">
        <v>121</v>
      </c>
      <c r="D27" s="63">
        <v>12000</v>
      </c>
      <c r="F27" s="74"/>
    </row>
    <row r="28" spans="1:8" ht="20.100000000000001" customHeight="1" x14ac:dyDescent="0.25">
      <c r="A28" s="98" t="s">
        <v>62</v>
      </c>
      <c r="B28" s="72" t="s">
        <v>81</v>
      </c>
      <c r="C28" s="75" t="s">
        <v>82</v>
      </c>
      <c r="D28" s="63">
        <v>14000</v>
      </c>
      <c r="F28" s="74"/>
      <c r="H28" s="74"/>
    </row>
    <row r="29" spans="1:8" ht="20.100000000000001" customHeight="1" x14ac:dyDescent="0.25">
      <c r="A29" s="98" t="s">
        <v>62</v>
      </c>
      <c r="B29" s="72" t="s">
        <v>122</v>
      </c>
      <c r="C29" s="108" t="s">
        <v>121</v>
      </c>
      <c r="D29" s="63">
        <v>24750</v>
      </c>
      <c r="F29" s="74"/>
    </row>
    <row r="30" spans="1:8" ht="20.100000000000001" customHeight="1" x14ac:dyDescent="0.25">
      <c r="A30" s="98" t="s">
        <v>58</v>
      </c>
      <c r="B30" s="72" t="s">
        <v>59</v>
      </c>
      <c r="C30" s="73" t="s">
        <v>57</v>
      </c>
      <c r="D30" s="63">
        <v>275920.31</v>
      </c>
      <c r="H30" s="74"/>
    </row>
    <row r="31" spans="1:8" ht="20.100000000000001" customHeight="1" x14ac:dyDescent="0.25">
      <c r="A31" s="109" t="s">
        <v>123</v>
      </c>
      <c r="B31" s="110" t="s">
        <v>124</v>
      </c>
      <c r="C31" s="73" t="s">
        <v>119</v>
      </c>
      <c r="D31" s="111">
        <v>3030.3</v>
      </c>
    </row>
    <row r="32" spans="1:8" ht="20.100000000000001" customHeight="1" x14ac:dyDescent="0.25">
      <c r="A32" s="98" t="s">
        <v>69</v>
      </c>
      <c r="B32" s="72" t="s">
        <v>78</v>
      </c>
      <c r="C32" s="73" t="s">
        <v>57</v>
      </c>
      <c r="D32" s="63">
        <v>900</v>
      </c>
    </row>
    <row r="33" spans="1:8" ht="20.100000000000001" customHeight="1" x14ac:dyDescent="0.25">
      <c r="A33" s="98" t="s">
        <v>69</v>
      </c>
      <c r="B33" s="76" t="s">
        <v>79</v>
      </c>
      <c r="C33" s="73" t="s">
        <v>119</v>
      </c>
      <c r="D33" s="63">
        <v>1525.15</v>
      </c>
      <c r="E33" s="74"/>
      <c r="F33" s="74"/>
    </row>
    <row r="34" spans="1:8" ht="20.100000000000001" customHeight="1" x14ac:dyDescent="0.25">
      <c r="A34" s="98" t="s">
        <v>69</v>
      </c>
      <c r="B34" s="76" t="s">
        <v>80</v>
      </c>
      <c r="C34" s="73" t="s">
        <v>119</v>
      </c>
      <c r="D34" s="63">
        <v>8391.1</v>
      </c>
      <c r="G34" s="74"/>
    </row>
    <row r="35" spans="1:8" ht="20.100000000000001" customHeight="1" x14ac:dyDescent="0.25">
      <c r="A35" s="98" t="s">
        <v>60</v>
      </c>
      <c r="B35" s="72" t="s">
        <v>61</v>
      </c>
      <c r="C35" s="73" t="s">
        <v>57</v>
      </c>
      <c r="D35" s="63">
        <v>1693.44</v>
      </c>
    </row>
    <row r="36" spans="1:8" ht="20.100000000000001" customHeight="1" x14ac:dyDescent="0.25">
      <c r="A36" s="104" t="s">
        <v>125</v>
      </c>
      <c r="B36" s="105" t="s">
        <v>126</v>
      </c>
      <c r="C36" s="73" t="s">
        <v>119</v>
      </c>
      <c r="D36" s="107">
        <v>1800</v>
      </c>
      <c r="E36" s="74"/>
    </row>
    <row r="37" spans="1:8" ht="20.100000000000001" customHeight="1" x14ac:dyDescent="0.25">
      <c r="A37" s="98" t="s">
        <v>71</v>
      </c>
      <c r="B37" s="72" t="s">
        <v>66</v>
      </c>
      <c r="C37" s="73" t="s">
        <v>119</v>
      </c>
      <c r="D37" s="63">
        <v>9833.9500000000007</v>
      </c>
    </row>
    <row r="38" spans="1:8" ht="20.100000000000001" customHeight="1" x14ac:dyDescent="0.25">
      <c r="A38" s="98" t="s">
        <v>71</v>
      </c>
      <c r="B38" s="76" t="s">
        <v>72</v>
      </c>
      <c r="C38" s="73" t="s">
        <v>119</v>
      </c>
      <c r="D38" s="63">
        <v>34008.82</v>
      </c>
    </row>
    <row r="39" spans="1:8" ht="20.100000000000001" customHeight="1" x14ac:dyDescent="0.25">
      <c r="A39" s="98" t="s">
        <v>127</v>
      </c>
      <c r="B39" s="72" t="s">
        <v>87</v>
      </c>
      <c r="C39" s="75" t="s">
        <v>88</v>
      </c>
      <c r="D39" s="63">
        <v>114876.58</v>
      </c>
      <c r="F39" s="74"/>
    </row>
    <row r="40" spans="1:8" ht="20.100000000000001" customHeight="1" x14ac:dyDescent="0.25">
      <c r="A40" s="98" t="s">
        <v>57</v>
      </c>
      <c r="B40" s="72" t="s">
        <v>128</v>
      </c>
      <c r="C40" s="73" t="s">
        <v>55</v>
      </c>
      <c r="D40" s="63">
        <v>4681281.07</v>
      </c>
      <c r="H40" s="74"/>
    </row>
    <row r="41" spans="1:8" ht="20.100000000000001" customHeight="1" x14ac:dyDescent="0.25">
      <c r="A41" s="98" t="s">
        <v>57</v>
      </c>
      <c r="B41" s="72" t="s">
        <v>129</v>
      </c>
      <c r="C41" s="75" t="s">
        <v>57</v>
      </c>
      <c r="D41" s="63">
        <v>850</v>
      </c>
    </row>
    <row r="42" spans="1:8" ht="20.100000000000001" customHeight="1" x14ac:dyDescent="0.25">
      <c r="A42" s="98" t="s">
        <v>130</v>
      </c>
      <c r="B42" s="72" t="s">
        <v>131</v>
      </c>
      <c r="C42" s="73" t="s">
        <v>57</v>
      </c>
      <c r="D42" s="63">
        <v>4667</v>
      </c>
      <c r="E42" s="74"/>
    </row>
    <row r="43" spans="1:8" ht="20.100000000000001" customHeight="1" x14ac:dyDescent="0.25">
      <c r="A43" s="109" t="s">
        <v>132</v>
      </c>
      <c r="B43" s="110" t="s">
        <v>122</v>
      </c>
      <c r="C43" s="108" t="s">
        <v>133</v>
      </c>
      <c r="D43" s="111">
        <v>40000</v>
      </c>
    </row>
    <row r="44" spans="1:8" ht="20.100000000000001" customHeight="1" x14ac:dyDescent="0.25">
      <c r="A44" s="98" t="s">
        <v>134</v>
      </c>
      <c r="B44" s="72" t="s">
        <v>135</v>
      </c>
      <c r="C44" s="73" t="s">
        <v>57</v>
      </c>
      <c r="D44" s="63">
        <v>64266.67</v>
      </c>
    </row>
    <row r="45" spans="1:8" ht="20.100000000000001" customHeight="1" x14ac:dyDescent="0.25">
      <c r="A45" s="98"/>
      <c r="B45" s="72"/>
      <c r="C45" s="75"/>
      <c r="D45" s="63"/>
    </row>
    <row r="46" spans="1:8" x14ac:dyDescent="0.25">
      <c r="A46" s="112"/>
      <c r="B46" s="113"/>
      <c r="C46" s="114"/>
      <c r="D46" s="115"/>
      <c r="F46" s="74"/>
    </row>
    <row r="47" spans="1:8" x14ac:dyDescent="0.25">
      <c r="A47" s="86"/>
      <c r="B47" s="86"/>
      <c r="D47" s="115"/>
      <c r="F47" s="74"/>
    </row>
    <row r="48" spans="1:8" x14ac:dyDescent="0.25">
      <c r="D48" s="116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sqref="A1:XFD1048576"/>
    </sheetView>
  </sheetViews>
  <sheetFormatPr defaultColWidth="9.140625" defaultRowHeight="15" x14ac:dyDescent="0.25"/>
  <cols>
    <col min="1" max="1" width="2.7109375" style="1" customWidth="1"/>
    <col min="2" max="2" width="4.7109375" style="1" customWidth="1"/>
    <col min="3" max="3" width="3.7109375" style="1" customWidth="1"/>
    <col min="4" max="5" width="9.140625" style="1"/>
    <col min="6" max="6" width="22.5703125" style="1" customWidth="1"/>
    <col min="7" max="7" width="6" style="1" customWidth="1"/>
    <col min="8" max="8" width="7.42578125" style="1" customWidth="1"/>
    <col min="9" max="9" width="14.7109375" style="1" customWidth="1"/>
    <col min="10" max="10" width="19.140625" style="1" customWidth="1"/>
    <col min="11" max="11" width="18.7109375" style="1" customWidth="1"/>
    <col min="12" max="12" width="20" style="1" customWidth="1"/>
    <col min="13" max="13" width="19" style="1" customWidth="1"/>
    <col min="14" max="14" width="19.28515625" style="1" customWidth="1"/>
    <col min="15" max="15" width="11" style="1" customWidth="1"/>
    <col min="16" max="16384" width="9.140625" style="1"/>
  </cols>
  <sheetData>
    <row r="1" spans="1:18" ht="18" x14ac:dyDescent="0.25">
      <c r="A1" s="142" t="s">
        <v>136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" ht="15.75" x14ac:dyDescent="0.2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Q2" s="1" t="s">
        <v>101</v>
      </c>
    </row>
    <row r="3" spans="1:18" ht="15.75" x14ac:dyDescent="0.25">
      <c r="A3" s="2"/>
      <c r="B3" s="2"/>
      <c r="C3" s="2"/>
      <c r="D3" s="3"/>
      <c r="E3" s="4"/>
      <c r="F3" s="4"/>
      <c r="G3" s="4"/>
      <c r="H3" s="4"/>
      <c r="I3" s="4"/>
    </row>
    <row r="4" spans="1:18" s="87" customFormat="1" ht="75.75" thickBot="1" x14ac:dyDescent="0.3">
      <c r="A4" s="5"/>
      <c r="B4" s="6"/>
      <c r="C4" s="6"/>
      <c r="D4" s="6"/>
      <c r="E4" s="6"/>
      <c r="F4" s="6"/>
      <c r="G4" s="7"/>
      <c r="H4" s="8" t="s">
        <v>2</v>
      </c>
      <c r="I4" s="9" t="s">
        <v>3</v>
      </c>
      <c r="J4" s="10" t="s">
        <v>4</v>
      </c>
      <c r="K4" s="11" t="s">
        <v>5</v>
      </c>
      <c r="L4" s="11" t="s">
        <v>9</v>
      </c>
      <c r="M4" s="11" t="s">
        <v>102</v>
      </c>
      <c r="N4" s="11" t="s">
        <v>137</v>
      </c>
      <c r="O4" s="12" t="s">
        <v>10</v>
      </c>
    </row>
    <row r="5" spans="1:18" s="87" customFormat="1" ht="15" customHeight="1" thickBot="1" x14ac:dyDescent="0.3">
      <c r="A5" s="144" t="s">
        <v>11</v>
      </c>
      <c r="B5" s="145"/>
      <c r="C5" s="145"/>
      <c r="D5" s="145"/>
      <c r="E5" s="145"/>
      <c r="F5" s="145"/>
      <c r="G5" s="145"/>
      <c r="H5" s="146"/>
      <c r="I5" s="88">
        <v>101</v>
      </c>
      <c r="J5" s="14">
        <v>92.4</v>
      </c>
      <c r="K5" s="14">
        <v>2.5</v>
      </c>
      <c r="L5" s="14">
        <v>2</v>
      </c>
      <c r="M5" s="14">
        <v>0.8</v>
      </c>
      <c r="N5" s="14">
        <v>3.3</v>
      </c>
      <c r="O5" s="15">
        <v>0</v>
      </c>
    </row>
    <row r="6" spans="1:18" x14ac:dyDescent="0.25">
      <c r="A6" s="147" t="s">
        <v>12</v>
      </c>
      <c r="B6" s="148"/>
      <c r="C6" s="148"/>
      <c r="D6" s="148"/>
      <c r="E6" s="148"/>
      <c r="F6" s="148"/>
      <c r="G6" s="16"/>
      <c r="H6" s="17"/>
      <c r="I6" s="18"/>
      <c r="J6" s="19"/>
      <c r="K6" s="18"/>
      <c r="L6" s="18"/>
      <c r="M6" s="18"/>
      <c r="N6" s="18"/>
      <c r="O6" s="20"/>
    </row>
    <row r="7" spans="1:18" ht="8.25" customHeight="1" x14ac:dyDescent="0.25">
      <c r="A7" s="21"/>
      <c r="B7" s="17"/>
      <c r="C7" s="17"/>
      <c r="D7" s="17"/>
      <c r="E7" s="17"/>
      <c r="F7" s="17"/>
      <c r="G7" s="22"/>
      <c r="H7" s="17"/>
      <c r="I7" s="23"/>
      <c r="J7" s="24"/>
      <c r="K7" s="23"/>
      <c r="L7" s="23"/>
      <c r="M7" s="23"/>
      <c r="N7" s="23"/>
      <c r="O7" s="25"/>
    </row>
    <row r="8" spans="1:18" x14ac:dyDescent="0.25">
      <c r="A8" s="128" t="s">
        <v>13</v>
      </c>
      <c r="B8" s="129"/>
      <c r="C8" s="129"/>
      <c r="D8" s="129"/>
      <c r="E8" s="129"/>
      <c r="F8" s="129"/>
      <c r="G8" s="26"/>
      <c r="H8" s="17"/>
      <c r="I8" s="23"/>
      <c r="J8" s="24"/>
      <c r="K8" s="23"/>
      <c r="L8" s="23"/>
      <c r="M8" s="23"/>
      <c r="N8" s="23"/>
      <c r="O8" s="25"/>
    </row>
    <row r="9" spans="1:18" x14ac:dyDescent="0.25">
      <c r="A9" s="27"/>
      <c r="B9" s="28" t="s">
        <v>14</v>
      </c>
      <c r="C9" s="29"/>
      <c r="D9" s="29"/>
      <c r="E9" s="29"/>
      <c r="F9" s="29"/>
      <c r="G9" s="30" t="s">
        <v>15</v>
      </c>
      <c r="H9" s="31">
        <v>9900</v>
      </c>
      <c r="I9" s="23">
        <v>5453727.29</v>
      </c>
      <c r="J9" s="23">
        <v>4926989.920079208</v>
      </c>
      <c r="K9" s="23">
        <v>160487.70846534654</v>
      </c>
      <c r="L9" s="23">
        <v>109423.35277227724</v>
      </c>
      <c r="M9" s="23">
        <v>46626.505108910897</v>
      </c>
      <c r="N9" s="23">
        <v>210199.80357425741</v>
      </c>
      <c r="O9" s="32">
        <v>0</v>
      </c>
    </row>
    <row r="10" spans="1:18" x14ac:dyDescent="0.25">
      <c r="A10" s="21"/>
      <c r="B10" s="33"/>
      <c r="C10" s="149" t="s">
        <v>16</v>
      </c>
      <c r="D10" s="149"/>
      <c r="E10" s="149"/>
      <c r="F10" s="149"/>
      <c r="G10" s="26"/>
      <c r="H10" s="31" t="s">
        <v>17</v>
      </c>
      <c r="I10" s="23">
        <v>5920870.5099999998</v>
      </c>
      <c r="J10" s="23">
        <v>5337266.6144752475</v>
      </c>
      <c r="K10" s="23">
        <v>203510.00079207923</v>
      </c>
      <c r="L10" s="23">
        <v>118035.66663366338</v>
      </c>
      <c r="M10" s="23">
        <v>47649.63865346535</v>
      </c>
      <c r="N10" s="23">
        <v>214408.58944554455</v>
      </c>
      <c r="O10" s="32">
        <v>0</v>
      </c>
    </row>
    <row r="11" spans="1:18" x14ac:dyDescent="0.25">
      <c r="A11" s="21"/>
      <c r="B11" s="139"/>
      <c r="C11" s="139"/>
      <c r="D11" s="140" t="s">
        <v>18</v>
      </c>
      <c r="E11" s="140"/>
      <c r="F11" s="140"/>
      <c r="G11" s="26"/>
      <c r="H11" s="31">
        <v>70</v>
      </c>
      <c r="I11" s="34">
        <v>27594.97</v>
      </c>
      <c r="J11" s="34">
        <v>0</v>
      </c>
      <c r="K11" s="34">
        <v>27594.97</v>
      </c>
      <c r="L11" s="34">
        <v>0</v>
      </c>
      <c r="M11" s="34">
        <v>0</v>
      </c>
      <c r="N11" s="34">
        <v>0</v>
      </c>
      <c r="O11" s="35">
        <v>0</v>
      </c>
    </row>
    <row r="12" spans="1:18" ht="15" customHeight="1" x14ac:dyDescent="0.25">
      <c r="A12" s="21"/>
      <c r="B12" s="17"/>
      <c r="C12" s="17"/>
      <c r="D12" s="141" t="s">
        <v>19</v>
      </c>
      <c r="E12" s="141"/>
      <c r="F12" s="141"/>
      <c r="G12" s="36"/>
      <c r="H12" s="31">
        <v>73</v>
      </c>
      <c r="I12" s="37">
        <v>5753566.6100000003</v>
      </c>
      <c r="J12" s="37">
        <v>5204698.4444752475</v>
      </c>
      <c r="K12" s="37">
        <v>169316.78079207923</v>
      </c>
      <c r="L12" s="37">
        <v>117860.14663366337</v>
      </c>
      <c r="M12" s="37">
        <v>47560.598653465349</v>
      </c>
      <c r="N12" s="37">
        <v>214130.63944554454</v>
      </c>
      <c r="O12" s="38">
        <v>0</v>
      </c>
    </row>
    <row r="13" spans="1:18" ht="32.25" customHeight="1" x14ac:dyDescent="0.25">
      <c r="A13" s="21"/>
      <c r="B13" s="39"/>
      <c r="C13" s="134" t="s">
        <v>20</v>
      </c>
      <c r="D13" s="134"/>
      <c r="E13" s="134"/>
      <c r="F13" s="134"/>
      <c r="G13" s="26"/>
      <c r="H13" s="31" t="s">
        <v>21</v>
      </c>
      <c r="I13" s="37">
        <v>467143.22000000003</v>
      </c>
      <c r="J13" s="37">
        <v>410276.69439603959</v>
      </c>
      <c r="K13" s="37">
        <v>43022.292326732684</v>
      </c>
      <c r="L13" s="37">
        <v>8612.3138613861393</v>
      </c>
      <c r="M13" s="37">
        <v>1023.1335445544553</v>
      </c>
      <c r="N13" s="37">
        <v>4208.7858712871293</v>
      </c>
      <c r="O13" s="38">
        <v>0</v>
      </c>
    </row>
    <row r="14" spans="1:18" ht="35.25" customHeight="1" x14ac:dyDescent="0.25">
      <c r="A14" s="21"/>
      <c r="B14" s="134" t="s">
        <v>22</v>
      </c>
      <c r="C14" s="134"/>
      <c r="D14" s="134"/>
      <c r="E14" s="134"/>
      <c r="F14" s="134"/>
      <c r="G14" s="26" t="s">
        <v>15</v>
      </c>
      <c r="H14" s="31">
        <v>62</v>
      </c>
      <c r="I14" s="34">
        <v>4920813.040000001</v>
      </c>
      <c r="J14" s="34">
        <v>4473531.4673465369</v>
      </c>
      <c r="K14" s="34">
        <v>118419.83391089106</v>
      </c>
      <c r="L14" s="34">
        <v>107798.51712871286</v>
      </c>
      <c r="M14" s="34">
        <v>51593.898851485152</v>
      </c>
      <c r="N14" s="34">
        <v>169469.32276237622</v>
      </c>
      <c r="O14" s="38">
        <v>0</v>
      </c>
    </row>
    <row r="15" spans="1:18" ht="43.5" customHeight="1" x14ac:dyDescent="0.25">
      <c r="A15" s="21"/>
      <c r="B15" s="134" t="s">
        <v>23</v>
      </c>
      <c r="C15" s="134"/>
      <c r="D15" s="134"/>
      <c r="E15" s="134"/>
      <c r="F15" s="134"/>
      <c r="G15" s="26" t="s">
        <v>15</v>
      </c>
      <c r="H15" s="31">
        <v>630</v>
      </c>
      <c r="I15" s="37">
        <v>188085</v>
      </c>
      <c r="J15" s="37">
        <v>159282</v>
      </c>
      <c r="K15" s="37">
        <v>25832.155594059408</v>
      </c>
      <c r="L15" s="37">
        <v>2284.3424752475248</v>
      </c>
      <c r="M15" s="37">
        <v>133.90899009900991</v>
      </c>
      <c r="N15" s="37">
        <v>552.37458415841593</v>
      </c>
      <c r="O15" s="38">
        <v>0</v>
      </c>
    </row>
    <row r="16" spans="1:18" ht="44.25" customHeight="1" x14ac:dyDescent="0.25">
      <c r="A16" s="21"/>
      <c r="B16" s="134" t="s">
        <v>24</v>
      </c>
      <c r="C16" s="134"/>
      <c r="D16" s="134"/>
      <c r="E16" s="134"/>
      <c r="F16" s="134"/>
      <c r="G16" s="26" t="s">
        <v>15</v>
      </c>
      <c r="H16" s="31" t="s">
        <v>25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8">
        <v>0</v>
      </c>
      <c r="R16" s="89" t="s">
        <v>101</v>
      </c>
    </row>
    <row r="17" spans="1:15" ht="36.75" customHeight="1" x14ac:dyDescent="0.25">
      <c r="A17" s="21"/>
      <c r="B17" s="134" t="s">
        <v>26</v>
      </c>
      <c r="C17" s="134"/>
      <c r="D17" s="134"/>
      <c r="E17" s="134"/>
      <c r="F17" s="134"/>
      <c r="G17" s="26" t="s">
        <v>15</v>
      </c>
      <c r="H17" s="31" t="s">
        <v>27</v>
      </c>
      <c r="I17" s="37">
        <v>-3522</v>
      </c>
      <c r="J17" s="37">
        <v>-3522</v>
      </c>
      <c r="K17" s="37">
        <v>0</v>
      </c>
      <c r="L17" s="37">
        <v>0</v>
      </c>
      <c r="M17" s="37">
        <v>0</v>
      </c>
      <c r="N17" s="37">
        <v>0</v>
      </c>
      <c r="O17" s="38">
        <v>0</v>
      </c>
    </row>
    <row r="18" spans="1:15" ht="21" customHeight="1" x14ac:dyDescent="0.25">
      <c r="A18" s="21"/>
      <c r="B18" s="135" t="s">
        <v>28</v>
      </c>
      <c r="C18" s="135"/>
      <c r="D18" s="135"/>
      <c r="E18" s="135"/>
      <c r="F18" s="135"/>
      <c r="G18" s="26"/>
      <c r="H18" s="31" t="s">
        <v>29</v>
      </c>
      <c r="I18" s="37">
        <v>114377.56</v>
      </c>
      <c r="J18" s="37">
        <v>107389.32029702971</v>
      </c>
      <c r="K18" s="37">
        <v>3048.4554950495053</v>
      </c>
      <c r="L18" s="37">
        <v>3369.3503960396038</v>
      </c>
      <c r="M18" s="37">
        <v>111.30415841584158</v>
      </c>
      <c r="N18" s="37">
        <v>459.12965346534656</v>
      </c>
      <c r="O18" s="38">
        <v>0</v>
      </c>
    </row>
    <row r="19" spans="1:15" ht="35.25" customHeight="1" x14ac:dyDescent="0.25">
      <c r="A19" s="21"/>
      <c r="B19" s="134" t="s">
        <v>30</v>
      </c>
      <c r="C19" s="134"/>
      <c r="D19" s="134"/>
      <c r="E19" s="134"/>
      <c r="F19" s="134"/>
      <c r="G19" s="26" t="s">
        <v>31</v>
      </c>
      <c r="H19" s="31">
        <v>649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8">
        <v>0</v>
      </c>
    </row>
    <row r="20" spans="1:15" x14ac:dyDescent="0.25">
      <c r="A20" s="21"/>
      <c r="B20" s="40"/>
      <c r="C20" s="3"/>
      <c r="D20" s="33"/>
      <c r="E20" s="33"/>
      <c r="F20" s="33"/>
      <c r="G20" s="26"/>
      <c r="H20" s="31"/>
      <c r="I20" s="41"/>
      <c r="J20" s="41"/>
      <c r="K20" s="41"/>
      <c r="L20" s="41"/>
      <c r="M20" s="41"/>
      <c r="N20" s="41"/>
      <c r="O20" s="42"/>
    </row>
    <row r="21" spans="1:15" s="90" customFormat="1" x14ac:dyDescent="0.25">
      <c r="A21" s="136" t="s">
        <v>32</v>
      </c>
      <c r="B21" s="137"/>
      <c r="C21" s="137"/>
      <c r="D21" s="137"/>
      <c r="E21" s="137"/>
      <c r="F21" s="137"/>
      <c r="G21" s="43" t="s">
        <v>15</v>
      </c>
      <c r="H21" s="44">
        <v>9901</v>
      </c>
      <c r="I21" s="45">
        <v>233974.04999999906</v>
      </c>
      <c r="J21" s="45">
        <v>190309.27407920573</v>
      </c>
      <c r="K21" s="45">
        <v>13187.26346534657</v>
      </c>
      <c r="L21" s="45">
        <v>-4028.8572277227486</v>
      </c>
      <c r="M21" s="45">
        <v>-5212.6068910891072</v>
      </c>
      <c r="N21" s="45">
        <v>39718.976574257431</v>
      </c>
      <c r="O21" s="46">
        <v>0</v>
      </c>
    </row>
    <row r="22" spans="1:15" s="90" customFormat="1" x14ac:dyDescent="0.25">
      <c r="A22" s="47"/>
      <c r="B22" s="138"/>
      <c r="C22" s="138"/>
      <c r="D22" s="138"/>
      <c r="E22" s="138"/>
      <c r="F22" s="138"/>
      <c r="G22" s="43"/>
      <c r="H22" s="44"/>
      <c r="I22" s="48"/>
      <c r="J22" s="48"/>
      <c r="K22" s="48"/>
      <c r="L22" s="48"/>
      <c r="M22" s="48"/>
      <c r="N22" s="48"/>
      <c r="O22" s="49"/>
    </row>
    <row r="23" spans="1:15" x14ac:dyDescent="0.25">
      <c r="A23" s="50" t="s">
        <v>33</v>
      </c>
      <c r="B23" s="51"/>
      <c r="C23" s="51"/>
      <c r="D23" s="51"/>
      <c r="E23" s="51"/>
      <c r="F23" s="51"/>
      <c r="G23" s="22"/>
      <c r="H23" s="31">
        <v>75</v>
      </c>
      <c r="I23" s="52">
        <v>3293.83</v>
      </c>
      <c r="J23" s="52">
        <v>3013.5577029702972</v>
      </c>
      <c r="K23" s="52">
        <v>81.47450495049506</v>
      </c>
      <c r="L23" s="52">
        <v>65.179603960396037</v>
      </c>
      <c r="M23" s="52">
        <v>26.071841584158413</v>
      </c>
      <c r="N23" s="52">
        <v>107.54634653465347</v>
      </c>
      <c r="O23" s="32">
        <v>0</v>
      </c>
    </row>
    <row r="24" spans="1:15" x14ac:dyDescent="0.25">
      <c r="A24" s="50"/>
      <c r="B24" s="51"/>
      <c r="C24" s="51"/>
      <c r="D24" s="51"/>
      <c r="E24" s="51"/>
      <c r="F24" s="51"/>
      <c r="G24" s="22"/>
      <c r="H24" s="31"/>
      <c r="I24" s="48"/>
      <c r="J24" s="48"/>
      <c r="K24" s="48"/>
      <c r="L24" s="48"/>
      <c r="M24" s="48"/>
      <c r="N24" s="48"/>
      <c r="O24" s="49"/>
    </row>
    <row r="25" spans="1:15" x14ac:dyDescent="0.25">
      <c r="A25" s="128" t="s">
        <v>34</v>
      </c>
      <c r="B25" s="129"/>
      <c r="C25" s="129"/>
      <c r="D25" s="129"/>
      <c r="E25" s="129"/>
      <c r="F25" s="129"/>
      <c r="G25" s="22"/>
      <c r="H25" s="31">
        <v>65</v>
      </c>
      <c r="I25" s="53">
        <v>24737.73</v>
      </c>
      <c r="J25" s="53">
        <v>22107.903287128713</v>
      </c>
      <c r="K25" s="53">
        <v>1937.613811881188</v>
      </c>
      <c r="L25" s="53">
        <v>475.82504950495047</v>
      </c>
      <c r="M25" s="53">
        <v>42.222019801980196</v>
      </c>
      <c r="N25" s="53">
        <v>174.16583168316834</v>
      </c>
      <c r="O25" s="54">
        <v>0</v>
      </c>
    </row>
    <row r="26" spans="1:15" x14ac:dyDescent="0.25">
      <c r="A26" s="27"/>
      <c r="B26" s="29"/>
      <c r="C26" s="29"/>
      <c r="D26" s="29"/>
      <c r="E26" s="29"/>
      <c r="F26" s="29"/>
      <c r="G26" s="22"/>
      <c r="H26" s="31"/>
      <c r="I26" s="55"/>
      <c r="J26" s="55"/>
      <c r="K26" s="55"/>
      <c r="L26" s="55"/>
      <c r="M26" s="55"/>
      <c r="N26" s="55"/>
      <c r="O26" s="56"/>
    </row>
    <row r="27" spans="1:15" x14ac:dyDescent="0.25">
      <c r="A27" s="130" t="s">
        <v>35</v>
      </c>
      <c r="B27" s="131"/>
      <c r="C27" s="131"/>
      <c r="D27" s="131"/>
      <c r="E27" s="131"/>
      <c r="F27" s="131"/>
      <c r="G27" s="57" t="s">
        <v>15</v>
      </c>
      <c r="H27" s="31">
        <v>9902</v>
      </c>
      <c r="I27" s="45">
        <v>212530.14999999903</v>
      </c>
      <c r="J27" s="45">
        <v>171214.92849504729</v>
      </c>
      <c r="K27" s="45">
        <v>11331.124158415876</v>
      </c>
      <c r="L27" s="45">
        <v>-4439.5026732673032</v>
      </c>
      <c r="M27" s="45">
        <v>-5228.7570693069292</v>
      </c>
      <c r="N27" s="45">
        <v>39652.357089108918</v>
      </c>
      <c r="O27" s="46">
        <v>0</v>
      </c>
    </row>
    <row r="28" spans="1:15" x14ac:dyDescent="0.25">
      <c r="A28" s="21"/>
      <c r="B28" s="17"/>
      <c r="C28" s="17"/>
      <c r="D28" s="17"/>
      <c r="E28" s="17"/>
      <c r="F28" s="17"/>
      <c r="G28" s="22"/>
      <c r="H28" s="31"/>
      <c r="I28" s="41"/>
      <c r="J28" s="41"/>
      <c r="K28" s="41"/>
      <c r="L28" s="41"/>
      <c r="M28" s="41"/>
      <c r="N28" s="41"/>
      <c r="O28" s="42"/>
    </row>
    <row r="29" spans="1:15" x14ac:dyDescent="0.25">
      <c r="A29" s="128" t="s">
        <v>36</v>
      </c>
      <c r="B29" s="129"/>
      <c r="C29" s="129"/>
      <c r="D29" s="129"/>
      <c r="E29" s="129"/>
      <c r="F29" s="129"/>
      <c r="G29" s="22"/>
      <c r="H29" s="31">
        <v>76</v>
      </c>
      <c r="I29" s="52">
        <v>15149.8</v>
      </c>
      <c r="J29" s="52">
        <v>6063.6816435643577</v>
      </c>
      <c r="K29" s="52">
        <v>9025.0344059405925</v>
      </c>
      <c r="L29" s="52">
        <v>20.027524752475244</v>
      </c>
      <c r="M29" s="52">
        <v>8.0110099009900999</v>
      </c>
      <c r="N29" s="52">
        <v>33.045415841584159</v>
      </c>
      <c r="O29" s="32">
        <v>0</v>
      </c>
    </row>
    <row r="30" spans="1:15" x14ac:dyDescent="0.25">
      <c r="A30" s="27"/>
      <c r="B30" s="29"/>
      <c r="C30" s="29"/>
      <c r="D30" s="29"/>
      <c r="E30" s="29"/>
      <c r="F30" s="29"/>
      <c r="G30" s="22"/>
      <c r="H30" s="31"/>
      <c r="I30" s="48"/>
      <c r="J30" s="48"/>
      <c r="K30" s="48"/>
      <c r="L30" s="48"/>
      <c r="M30" s="48"/>
      <c r="N30" s="48"/>
      <c r="O30" s="49"/>
    </row>
    <row r="31" spans="1:15" x14ac:dyDescent="0.25">
      <c r="A31" s="128" t="s">
        <v>37</v>
      </c>
      <c r="B31" s="129"/>
      <c r="C31" s="129"/>
      <c r="D31" s="129"/>
      <c r="E31" s="129"/>
      <c r="F31" s="129"/>
      <c r="G31" s="22"/>
      <c r="H31" s="31">
        <v>66</v>
      </c>
      <c r="I31" s="53">
        <v>7030</v>
      </c>
      <c r="J31" s="53">
        <v>3733</v>
      </c>
      <c r="K31" s="53">
        <v>3297</v>
      </c>
      <c r="L31" s="53">
        <v>0</v>
      </c>
      <c r="M31" s="53">
        <v>0</v>
      </c>
      <c r="N31" s="53">
        <v>0</v>
      </c>
      <c r="O31" s="54">
        <v>0</v>
      </c>
    </row>
    <row r="32" spans="1:15" x14ac:dyDescent="0.25">
      <c r="A32" s="21"/>
      <c r="B32" s="17"/>
      <c r="C32" s="17"/>
      <c r="D32" s="17"/>
      <c r="E32" s="17"/>
      <c r="F32" s="17"/>
      <c r="G32" s="22"/>
      <c r="H32" s="31"/>
      <c r="I32" s="41"/>
      <c r="J32" s="41"/>
      <c r="K32" s="41"/>
      <c r="L32" s="41"/>
      <c r="M32" s="41"/>
      <c r="N32" s="41"/>
      <c r="O32" s="42"/>
    </row>
    <row r="33" spans="1:15" s="90" customFormat="1" x14ac:dyDescent="0.25">
      <c r="A33" s="132" t="s">
        <v>38</v>
      </c>
      <c r="B33" s="133"/>
      <c r="C33" s="133"/>
      <c r="D33" s="133"/>
      <c r="E33" s="133"/>
      <c r="F33" s="133"/>
      <c r="G33" s="58" t="s">
        <v>15</v>
      </c>
      <c r="H33" s="44">
        <v>9904</v>
      </c>
      <c r="I33" s="45">
        <v>220649.94999999902</v>
      </c>
      <c r="J33" s="45">
        <v>173545.61013861166</v>
      </c>
      <c r="K33" s="45">
        <v>17059.158564356469</v>
      </c>
      <c r="L33" s="45">
        <v>-4419.4751485148281</v>
      </c>
      <c r="M33" s="45">
        <v>-5220.7460594059394</v>
      </c>
      <c r="N33" s="45">
        <v>39685.4025049505</v>
      </c>
      <c r="O33" s="46">
        <v>0</v>
      </c>
    </row>
    <row r="34" spans="1:15" ht="8.25" customHeight="1" thickBot="1" x14ac:dyDescent="0.3">
      <c r="A34" s="91"/>
      <c r="B34" s="92"/>
      <c r="C34" s="92"/>
      <c r="D34" s="92"/>
      <c r="E34" s="92"/>
      <c r="F34" s="92"/>
      <c r="G34" s="93"/>
      <c r="H34" s="94"/>
      <c r="I34" s="53"/>
      <c r="J34" s="95"/>
      <c r="K34" s="53"/>
      <c r="L34" s="53"/>
      <c r="M34" s="53"/>
      <c r="N34" s="53"/>
      <c r="O34" s="96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conditionalFormatting sqref="I21:M21 I27:M27 I33:M33 O33 O27 O21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N33 N27 N21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sqref="A1:XFD1048576"/>
    </sheetView>
  </sheetViews>
  <sheetFormatPr defaultRowHeight="15" x14ac:dyDescent="0.25"/>
  <cols>
    <col min="1" max="1" width="31" customWidth="1"/>
    <col min="2" max="2" width="40.140625" customWidth="1"/>
    <col min="3" max="3" width="46.140625" customWidth="1"/>
    <col min="4" max="4" width="22.7109375" customWidth="1"/>
    <col min="5" max="5" width="10.140625" customWidth="1"/>
  </cols>
  <sheetData>
    <row r="1" spans="1:5" ht="18" x14ac:dyDescent="0.25">
      <c r="A1" s="59" t="s">
        <v>39</v>
      </c>
      <c r="D1" s="74"/>
    </row>
    <row r="2" spans="1:5" ht="18" x14ac:dyDescent="0.25">
      <c r="A2" s="59"/>
    </row>
    <row r="3" spans="1:5" ht="23.25" customHeight="1" x14ac:dyDescent="0.25">
      <c r="A3" s="150" t="s">
        <v>40</v>
      </c>
      <c r="B3" s="150"/>
    </row>
    <row r="4" spans="1:5" ht="15.75" thickBot="1" x14ac:dyDescent="0.3"/>
    <row r="5" spans="1:5" ht="15.75" thickBot="1" x14ac:dyDescent="0.3">
      <c r="A5" s="60">
        <v>73</v>
      </c>
      <c r="B5" s="151" t="s">
        <v>19</v>
      </c>
      <c r="C5" s="152"/>
      <c r="D5" s="61">
        <f>SUM(D6:D8)+D9</f>
        <v>5753566.5099999998</v>
      </c>
    </row>
    <row r="6" spans="1:5" x14ac:dyDescent="0.25">
      <c r="A6" s="62" t="s">
        <v>41</v>
      </c>
      <c r="B6" s="153" t="s">
        <v>42</v>
      </c>
      <c r="C6" s="154"/>
      <c r="D6" s="63"/>
    </row>
    <row r="7" spans="1:5" x14ac:dyDescent="0.25">
      <c r="A7" s="62" t="s">
        <v>43</v>
      </c>
      <c r="B7" s="155" t="s">
        <v>44</v>
      </c>
      <c r="C7" s="156"/>
      <c r="D7" s="63"/>
    </row>
    <row r="8" spans="1:5" ht="15.75" thickBot="1" x14ac:dyDescent="0.3">
      <c r="A8" s="64" t="s">
        <v>45</v>
      </c>
      <c r="B8" s="157" t="s">
        <v>46</v>
      </c>
      <c r="C8" s="158"/>
      <c r="D8" s="65"/>
    </row>
    <row r="9" spans="1:5" ht="39.75" customHeight="1" thickBot="1" x14ac:dyDescent="0.3">
      <c r="A9" s="66" t="s">
        <v>47</v>
      </c>
      <c r="B9" s="159" t="s">
        <v>48</v>
      </c>
      <c r="C9" s="160"/>
      <c r="D9" s="97">
        <f>SUM(D11:D44)</f>
        <v>5753566.5099999998</v>
      </c>
    </row>
    <row r="10" spans="1:5" ht="15.75" thickBot="1" x14ac:dyDescent="0.3">
      <c r="A10" s="69" t="s">
        <v>49</v>
      </c>
      <c r="B10" s="70" t="s">
        <v>50</v>
      </c>
      <c r="C10" s="69" t="s">
        <v>51</v>
      </c>
      <c r="D10" s="71" t="s">
        <v>52</v>
      </c>
      <c r="E10" t="s">
        <v>101</v>
      </c>
    </row>
    <row r="11" spans="1:5" ht="20.100000000000001" customHeight="1" x14ac:dyDescent="0.25">
      <c r="A11" s="98" t="s">
        <v>106</v>
      </c>
      <c r="B11" s="72" t="s">
        <v>107</v>
      </c>
      <c r="C11" s="73" t="s">
        <v>57</v>
      </c>
      <c r="D11" s="63">
        <v>1024.8</v>
      </c>
      <c r="E11" s="74"/>
    </row>
    <row r="12" spans="1:5" ht="20.100000000000001" customHeight="1" x14ac:dyDescent="0.25">
      <c r="A12" s="98" t="s">
        <v>108</v>
      </c>
      <c r="B12" s="72" t="s">
        <v>109</v>
      </c>
      <c r="C12" s="73" t="s">
        <v>57</v>
      </c>
      <c r="D12" s="63">
        <v>3646</v>
      </c>
    </row>
    <row r="13" spans="1:5" ht="20.100000000000001" customHeight="1" x14ac:dyDescent="0.25">
      <c r="A13" s="98" t="s">
        <v>110</v>
      </c>
      <c r="B13" s="72" t="s">
        <v>109</v>
      </c>
      <c r="C13" s="73" t="s">
        <v>57</v>
      </c>
      <c r="D13" s="63">
        <v>3796.8</v>
      </c>
    </row>
    <row r="14" spans="1:5" ht="20.100000000000001" customHeight="1" x14ac:dyDescent="0.25">
      <c r="A14" s="98" t="s">
        <v>111</v>
      </c>
      <c r="B14" s="72" t="s">
        <v>109</v>
      </c>
      <c r="C14" s="73" t="s">
        <v>57</v>
      </c>
      <c r="D14" s="63">
        <v>2792</v>
      </c>
    </row>
    <row r="15" spans="1:5" ht="20.100000000000001" customHeight="1" x14ac:dyDescent="0.25">
      <c r="A15" s="98" t="s">
        <v>83</v>
      </c>
      <c r="B15" s="72" t="s">
        <v>84</v>
      </c>
      <c r="C15" s="73" t="s">
        <v>57</v>
      </c>
      <c r="D15" s="63">
        <v>250</v>
      </c>
    </row>
    <row r="16" spans="1:5" ht="20.100000000000001" customHeight="1" x14ac:dyDescent="0.25">
      <c r="A16" s="98" t="s">
        <v>112</v>
      </c>
      <c r="B16" s="72" t="s">
        <v>109</v>
      </c>
      <c r="C16" s="73" t="s">
        <v>57</v>
      </c>
      <c r="D16" s="63">
        <v>3553</v>
      </c>
    </row>
    <row r="17" spans="1:5" ht="20.100000000000001" customHeight="1" x14ac:dyDescent="0.25">
      <c r="A17" s="98" t="s">
        <v>113</v>
      </c>
      <c r="B17" s="72" t="s">
        <v>109</v>
      </c>
      <c r="C17" s="73" t="s">
        <v>57</v>
      </c>
      <c r="D17" s="63">
        <v>1987.44</v>
      </c>
    </row>
    <row r="18" spans="1:5" ht="20.100000000000001" customHeight="1" x14ac:dyDescent="0.25">
      <c r="A18" s="98" t="s">
        <v>138</v>
      </c>
      <c r="B18" s="72" t="s">
        <v>92</v>
      </c>
      <c r="C18" s="73" t="s">
        <v>68</v>
      </c>
      <c r="D18" s="63">
        <v>863.1</v>
      </c>
    </row>
    <row r="19" spans="1:5" ht="20.100000000000001" customHeight="1" x14ac:dyDescent="0.25">
      <c r="A19" s="109" t="s">
        <v>85</v>
      </c>
      <c r="B19" s="117" t="s">
        <v>139</v>
      </c>
      <c r="C19" s="108" t="s">
        <v>57</v>
      </c>
      <c r="D19" s="111">
        <v>250</v>
      </c>
    </row>
    <row r="20" spans="1:5" ht="20.100000000000001" customHeight="1" x14ac:dyDescent="0.25">
      <c r="A20" s="104" t="s">
        <v>114</v>
      </c>
      <c r="B20" s="105" t="s">
        <v>115</v>
      </c>
      <c r="C20" s="73" t="s">
        <v>57</v>
      </c>
      <c r="D20" s="107">
        <v>12866.4</v>
      </c>
    </row>
    <row r="21" spans="1:5" ht="20.100000000000001" customHeight="1" thickBot="1" x14ac:dyDescent="0.3">
      <c r="A21" s="100" t="s">
        <v>140</v>
      </c>
      <c r="B21" s="101" t="s">
        <v>141</v>
      </c>
      <c r="C21" s="102" t="s">
        <v>57</v>
      </c>
      <c r="D21" s="103">
        <v>3850</v>
      </c>
    </row>
    <row r="22" spans="1:5" ht="20.100000000000001" customHeight="1" thickBot="1" x14ac:dyDescent="0.3">
      <c r="A22" s="98" t="s">
        <v>89</v>
      </c>
      <c r="B22" s="72" t="s">
        <v>142</v>
      </c>
      <c r="C22" s="102" t="s">
        <v>57</v>
      </c>
      <c r="D22" s="63">
        <v>5836.66</v>
      </c>
    </row>
    <row r="23" spans="1:5" ht="20.100000000000001" customHeight="1" x14ac:dyDescent="0.25">
      <c r="A23" s="98" t="s">
        <v>143</v>
      </c>
      <c r="B23" s="72" t="s">
        <v>144</v>
      </c>
      <c r="C23" s="73" t="s">
        <v>68</v>
      </c>
      <c r="D23" s="63">
        <v>7536.6</v>
      </c>
    </row>
    <row r="24" spans="1:5" ht="20.100000000000001" customHeight="1" thickBot="1" x14ac:dyDescent="0.3">
      <c r="A24" s="98" t="s">
        <v>62</v>
      </c>
      <c r="B24" s="72" t="s">
        <v>63</v>
      </c>
      <c r="C24" s="102" t="s">
        <v>57</v>
      </c>
      <c r="D24" s="63">
        <v>1200</v>
      </c>
    </row>
    <row r="25" spans="1:5" ht="20.100000000000001" customHeight="1" thickBot="1" x14ac:dyDescent="0.3">
      <c r="A25" s="104" t="s">
        <v>62</v>
      </c>
      <c r="B25" s="105" t="s">
        <v>115</v>
      </c>
      <c r="C25" s="102" t="s">
        <v>57</v>
      </c>
      <c r="D25" s="107">
        <v>2500</v>
      </c>
    </row>
    <row r="26" spans="1:5" ht="20.100000000000001" customHeight="1" x14ac:dyDescent="0.25">
      <c r="A26" s="98" t="s">
        <v>62</v>
      </c>
      <c r="B26" s="72" t="s">
        <v>66</v>
      </c>
      <c r="C26" s="73" t="s">
        <v>55</v>
      </c>
      <c r="D26" s="63">
        <v>7575.76</v>
      </c>
    </row>
    <row r="27" spans="1:5" ht="20.100000000000001" customHeight="1" thickBot="1" x14ac:dyDescent="0.3">
      <c r="A27" s="118" t="s">
        <v>62</v>
      </c>
      <c r="B27" s="117" t="s">
        <v>145</v>
      </c>
      <c r="C27" s="102" t="s">
        <v>57</v>
      </c>
      <c r="D27" s="111">
        <v>7575.76</v>
      </c>
    </row>
    <row r="28" spans="1:5" ht="20.100000000000001" customHeight="1" x14ac:dyDescent="0.25">
      <c r="A28" s="98" t="s">
        <v>58</v>
      </c>
      <c r="B28" s="72" t="s">
        <v>59</v>
      </c>
      <c r="C28" s="73" t="s">
        <v>57</v>
      </c>
      <c r="D28" s="63">
        <v>281020.31</v>
      </c>
      <c r="E28" s="74"/>
    </row>
    <row r="29" spans="1:5" ht="20.100000000000001" customHeight="1" x14ac:dyDescent="0.25">
      <c r="A29" s="98" t="s">
        <v>123</v>
      </c>
      <c r="B29" s="72" t="s">
        <v>124</v>
      </c>
      <c r="C29" s="73" t="s">
        <v>57</v>
      </c>
      <c r="D29" s="63">
        <v>3030.3</v>
      </c>
    </row>
    <row r="30" spans="1:5" ht="20.100000000000001" customHeight="1" x14ac:dyDescent="0.25">
      <c r="A30" s="98" t="s">
        <v>69</v>
      </c>
      <c r="B30" s="72" t="s">
        <v>78</v>
      </c>
      <c r="C30" s="73" t="s">
        <v>57</v>
      </c>
      <c r="D30" s="63">
        <v>900</v>
      </c>
    </row>
    <row r="31" spans="1:5" ht="20.100000000000001" customHeight="1" x14ac:dyDescent="0.25">
      <c r="A31" s="98" t="s">
        <v>69</v>
      </c>
      <c r="B31" s="76" t="s">
        <v>79</v>
      </c>
      <c r="C31" s="73" t="s">
        <v>68</v>
      </c>
      <c r="D31" s="63">
        <v>1525.15</v>
      </c>
    </row>
    <row r="32" spans="1:5" ht="20.100000000000001" customHeight="1" x14ac:dyDescent="0.25">
      <c r="A32" s="98" t="s">
        <v>69</v>
      </c>
      <c r="B32" s="76" t="s">
        <v>80</v>
      </c>
      <c r="C32" s="73" t="s">
        <v>57</v>
      </c>
      <c r="D32" s="63">
        <v>8391.1</v>
      </c>
    </row>
    <row r="33" spans="1:5" ht="20.100000000000001" customHeight="1" x14ac:dyDescent="0.25">
      <c r="A33" s="98" t="s">
        <v>60</v>
      </c>
      <c r="B33" s="72" t="s">
        <v>61</v>
      </c>
      <c r="C33" s="73" t="s">
        <v>57</v>
      </c>
      <c r="D33" s="63">
        <v>1988.9</v>
      </c>
    </row>
    <row r="34" spans="1:5" ht="20.100000000000001" customHeight="1" x14ac:dyDescent="0.25">
      <c r="A34" s="98" t="s">
        <v>146</v>
      </c>
      <c r="B34" s="72" t="s">
        <v>147</v>
      </c>
      <c r="C34" s="73" t="s">
        <v>57</v>
      </c>
      <c r="D34" s="63">
        <v>1800</v>
      </c>
    </row>
    <row r="35" spans="1:5" ht="20.100000000000001" customHeight="1" x14ac:dyDescent="0.25">
      <c r="A35" s="98" t="s">
        <v>71</v>
      </c>
      <c r="B35" s="72" t="s">
        <v>66</v>
      </c>
      <c r="C35" s="73" t="s">
        <v>55</v>
      </c>
      <c r="D35" s="63">
        <v>10884.68</v>
      </c>
    </row>
    <row r="36" spans="1:5" ht="20.100000000000001" customHeight="1" x14ac:dyDescent="0.25">
      <c r="A36" s="98" t="s">
        <v>71</v>
      </c>
      <c r="B36" s="76" t="s">
        <v>72</v>
      </c>
      <c r="C36" s="73" t="s">
        <v>57</v>
      </c>
      <c r="D36" s="63">
        <v>34008.82</v>
      </c>
      <c r="E36" s="74"/>
    </row>
    <row r="37" spans="1:5" ht="20.100000000000001" customHeight="1" x14ac:dyDescent="0.25">
      <c r="A37" s="98" t="s">
        <v>127</v>
      </c>
      <c r="B37" s="72" t="s">
        <v>87</v>
      </c>
      <c r="C37" s="73" t="s">
        <v>88</v>
      </c>
      <c r="D37" s="63">
        <v>116768.96000000001</v>
      </c>
    </row>
    <row r="38" spans="1:5" ht="20.100000000000001" customHeight="1" x14ac:dyDescent="0.25">
      <c r="A38" s="98" t="s">
        <v>57</v>
      </c>
      <c r="B38" s="72" t="s">
        <v>148</v>
      </c>
      <c r="C38" s="73" t="s">
        <v>57</v>
      </c>
      <c r="D38" s="63">
        <v>4963863.3</v>
      </c>
      <c r="E38" s="74"/>
    </row>
    <row r="39" spans="1:5" ht="20.100000000000001" customHeight="1" x14ac:dyDescent="0.25">
      <c r="A39" s="109" t="s">
        <v>127</v>
      </c>
      <c r="B39" s="110" t="s">
        <v>149</v>
      </c>
      <c r="C39" s="119" t="s">
        <v>150</v>
      </c>
      <c r="D39" s="111">
        <v>183242</v>
      </c>
    </row>
    <row r="40" spans="1:5" ht="20.100000000000001" customHeight="1" x14ac:dyDescent="0.25">
      <c r="A40" s="98" t="s">
        <v>130</v>
      </c>
      <c r="B40" s="72" t="s">
        <v>131</v>
      </c>
      <c r="C40" s="73" t="s">
        <v>57</v>
      </c>
      <c r="D40" s="63">
        <v>900</v>
      </c>
    </row>
    <row r="41" spans="1:5" ht="20.100000000000001" customHeight="1" x14ac:dyDescent="0.25">
      <c r="A41" s="120" t="s">
        <v>57</v>
      </c>
      <c r="B41" s="72" t="s">
        <v>151</v>
      </c>
      <c r="C41" s="73" t="s">
        <v>152</v>
      </c>
      <c r="D41" s="63">
        <v>37500</v>
      </c>
    </row>
    <row r="42" spans="1:5" x14ac:dyDescent="0.25">
      <c r="A42" s="121" t="s">
        <v>57</v>
      </c>
      <c r="B42" s="122" t="s">
        <v>153</v>
      </c>
      <c r="C42" s="123" t="s">
        <v>152</v>
      </c>
      <c r="D42" s="124">
        <v>10000</v>
      </c>
    </row>
    <row r="43" spans="1:5" x14ac:dyDescent="0.25">
      <c r="A43" s="120" t="s">
        <v>154</v>
      </c>
      <c r="B43" s="78" t="s">
        <v>155</v>
      </c>
      <c r="C43" s="123" t="s">
        <v>150</v>
      </c>
      <c r="D43" s="125">
        <v>18469.919999999998</v>
      </c>
    </row>
    <row r="44" spans="1:5" x14ac:dyDescent="0.25">
      <c r="A44" s="120" t="s">
        <v>156</v>
      </c>
      <c r="B44" s="78" t="s">
        <v>155</v>
      </c>
      <c r="C44" s="123" t="s">
        <v>150</v>
      </c>
      <c r="D44" s="126">
        <v>12168.75</v>
      </c>
    </row>
    <row r="45" spans="1:5" x14ac:dyDescent="0.25">
      <c r="D45" s="127"/>
    </row>
    <row r="46" spans="1:5" x14ac:dyDescent="0.25">
      <c r="D46" s="127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3" ma:contentTypeDescription="Een nieuw document maken." ma:contentTypeScope="" ma:versionID="b89bbd0d09405f89a02fcb80abfcd489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c870eaddf530558e2783b93f80590d3d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7A8337-E89B-4CDC-810E-49577ED22E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EFB60D-E354-4575-84EB-31C872F255A3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e58823c3-9226-4bb7-a434-941750dd958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2540F8-CB8D-4851-B149-245000B08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RRAC14</vt:lpstr>
      <vt:lpstr>14Detail73</vt:lpstr>
      <vt:lpstr>RRAC15</vt:lpstr>
      <vt:lpstr>15Detail73</vt:lpstr>
      <vt:lpstr>RRAC16</vt:lpstr>
      <vt:lpstr>16Detail73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Droogenbroeck, Daniel</dc:creator>
  <cp:lastModifiedBy>Van Neste, Ulrike</cp:lastModifiedBy>
  <dcterms:created xsi:type="dcterms:W3CDTF">2017-12-22T06:48:11Z</dcterms:created>
  <dcterms:modified xsi:type="dcterms:W3CDTF">2018-01-03T08:32:31Z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_docset_NoMedatataSyncRequired">
    <vt:lpwstr>False</vt:lpwstr>
  </property>
</Properties>
</file>