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pivotTables/pivotTable3.xml" ContentType="application/vnd.openxmlformats-officedocument.spreadsheetml.pivotTable+xml"/>
  <Override PartName="/xl/pivotTables/pivotTable2.xml" ContentType="application/vnd.openxmlformats-officedocument.spreadsheetml.pivotTable+xml"/>
  <Override PartName="/xl/pivotTables/pivotTable4.xml" ContentType="application/vnd.openxmlformats-officedocument.spreadsheetml.pivotTable+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Override PartName="/xl/sharedStrings.xml" ContentType="application/vnd.openxmlformats-officedocument.spreadsheetml.sharedStrings+xml"/>
  <Override PartName="/docProps/core.xml" ContentType="application/vnd.openxmlformats-package.core-propertie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comments1.xml" ContentType="application/vnd.openxmlformats-officedocument.spreadsheetml.comments+xml"/>
  <Override PartName="/docProps/app.xml" ContentType="application/vnd.openxmlformats-officedocument.extended-properties+xml"/>
  <Override PartName="/xl/tables/table1.xml" ContentType="application/vnd.openxmlformats-officedocument.spreadsheetml.table+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D:\Gebruikersgegevens\cleireda\Documents\A - Schriftelijke vragen\"/>
    </mc:Choice>
  </mc:AlternateContent>
  <bookViews>
    <workbookView xWindow="-15" yWindow="1170" windowWidth="15375" windowHeight="5865" tabRatio="767"/>
  </bookViews>
  <sheets>
    <sheet name="Af te werken" sheetId="2" r:id="rId1"/>
    <sheet name="Algemeen overzicht" sheetId="10" r:id="rId2"/>
    <sheet name="Samenvatting" sheetId="4" state="hidden" r:id="rId3"/>
    <sheet name="Blad4" sheetId="8" state="hidden" r:id="rId4"/>
    <sheet name="Blad1" sheetId="11" r:id="rId5"/>
  </sheets>
  <definedNames>
    <definedName name="_xlnm._FilterDatabase" localSheetId="0" hidden="1">'Af te werken'!$A$1:$AM$104</definedName>
    <definedName name="_xlnm.Print_Area" localSheetId="0">'Af te werken'!$A$1:$AH$103</definedName>
    <definedName name="_xlnm.Print_Titles" localSheetId="0">'Af te werken'!$1:$1</definedName>
  </definedNames>
  <calcPr calcId="171027"/>
  <pivotCaches>
    <pivotCache cacheId="0" r:id="rId6"/>
    <pivotCache cacheId="1" r:id="rId7"/>
  </pivotCaches>
</workbook>
</file>

<file path=xl/calcChain.xml><?xml version="1.0" encoding="utf-8"?>
<calcChain xmlns="http://schemas.openxmlformats.org/spreadsheetml/2006/main">
  <c r="M20" i="2" l="1"/>
  <c r="R20" i="2"/>
  <c r="I20" i="10"/>
  <c r="F20" i="10"/>
  <c r="E20" i="10"/>
  <c r="B20" i="10"/>
  <c r="H20" i="10"/>
  <c r="C20" i="10"/>
  <c r="D20" i="10"/>
  <c r="G20" i="10"/>
  <c r="R3" i="2" l="1"/>
  <c r="M55" i="2"/>
  <c r="R55" i="2"/>
  <c r="R47" i="2"/>
  <c r="M38" i="2"/>
  <c r="R38" i="2"/>
  <c r="M31" i="2"/>
  <c r="R31" i="2"/>
  <c r="R33" i="2"/>
  <c r="M33" i="2" s="1"/>
  <c r="R56" i="2"/>
  <c r="M56" i="2"/>
  <c r="M8" i="2" l="1"/>
  <c r="M34" i="2" l="1"/>
  <c r="M13" i="2" l="1"/>
  <c r="R34" i="2" l="1"/>
  <c r="R13" i="2" l="1"/>
  <c r="G6" i="8" l="1"/>
  <c r="G7" i="8"/>
  <c r="G8" i="8"/>
  <c r="G9" i="8"/>
  <c r="G5" i="8"/>
  <c r="C10" i="8"/>
  <c r="D10" i="8"/>
  <c r="E10" i="8"/>
  <c r="F10" i="8"/>
  <c r="B10" i="8"/>
  <c r="G10" i="8" l="1"/>
</calcChain>
</file>

<file path=xl/comments1.xml><?xml version="1.0" encoding="utf-8"?>
<comments xmlns="http://schemas.openxmlformats.org/spreadsheetml/2006/main">
  <authors>
    <author>Meeus, Evi</author>
  </authors>
  <commentList>
    <comment ref="R3" authorId="0" shapeId="0">
      <text>
        <r>
          <rPr>
            <b/>
            <sz val="9"/>
            <color indexed="81"/>
            <rFont val="Tahoma"/>
            <family val="2"/>
          </rPr>
          <t>Meeus, Evi:</t>
        </r>
        <r>
          <rPr>
            <sz val="9"/>
            <color indexed="81"/>
            <rFont val="Tahoma"/>
            <family val="2"/>
          </rPr>
          <t xml:space="preserve">
in gunningsverslag in eDelta staat bedrag van 7,984,400,16?</t>
        </r>
      </text>
    </comment>
    <comment ref="T19" authorId="0" shapeId="0">
      <text>
        <r>
          <rPr>
            <b/>
            <sz val="9"/>
            <color indexed="81"/>
            <rFont val="Tahoma"/>
            <family val="2"/>
          </rPr>
          <t>Meeus, Evi:</t>
        </r>
        <r>
          <rPr>
            <sz val="9"/>
            <color indexed="81"/>
            <rFont val="Tahoma"/>
            <family val="2"/>
          </rPr>
          <t xml:space="preserve">
Voorgaande vastlegging op 2012/65 moest geschrapt worden omdat aannemer niet regelmatig was
</t>
        </r>
      </text>
    </comment>
    <comment ref="AB19" authorId="0" shapeId="0">
      <text>
        <r>
          <rPr>
            <b/>
            <sz val="9"/>
            <color indexed="81"/>
            <rFont val="Tahoma"/>
            <family val="2"/>
          </rPr>
          <t>Meeus, Evi:</t>
        </r>
        <r>
          <rPr>
            <sz val="9"/>
            <color indexed="81"/>
            <rFont val="Tahoma"/>
            <family val="2"/>
          </rPr>
          <t xml:space="preserve">
Eerst vastgelegd voor Aannemingen Van Wellen. Die werd onregelmatig verklaard en nu gegund aan Aswebo</t>
        </r>
      </text>
    </comment>
    <comment ref="M42" authorId="0" shapeId="0">
      <text>
        <r>
          <rPr>
            <b/>
            <sz val="9"/>
            <color indexed="81"/>
            <rFont val="Tahoma"/>
            <family val="2"/>
          </rPr>
          <t>Meeus, Evi:</t>
        </r>
        <r>
          <rPr>
            <sz val="9"/>
            <color indexed="81"/>
            <rFont val="Tahoma"/>
            <family val="2"/>
          </rPr>
          <t xml:space="preserve">
Tot januari 2015 steeds geraamd op 194.499 € excl BTW, maar in gunningsverslag wel raming van 456,011,84 € opgenomen?</t>
        </r>
      </text>
    </comment>
    <comment ref="M67" authorId="0" shapeId="0">
      <text>
        <r>
          <rPr>
            <b/>
            <sz val="9"/>
            <color indexed="81"/>
            <rFont val="Tahoma"/>
            <family val="2"/>
          </rPr>
          <t>Meeus, Evi:</t>
        </r>
        <r>
          <rPr>
            <sz val="9"/>
            <color indexed="81"/>
            <rFont val="Tahoma"/>
            <family val="2"/>
          </rPr>
          <t xml:space="preserve">
bedrag deel OVL: 413.847</t>
        </r>
      </text>
    </comment>
    <comment ref="M78" authorId="0" shapeId="0">
      <text>
        <r>
          <rPr>
            <b/>
            <sz val="9"/>
            <color indexed="81"/>
            <rFont val="Tahoma"/>
            <family val="2"/>
          </rPr>
          <t>Meeus, Evi:</t>
        </r>
        <r>
          <rPr>
            <sz val="9"/>
            <color indexed="81"/>
            <rFont val="Tahoma"/>
            <family val="2"/>
          </rPr>
          <t xml:space="preserve">
Bijkomend bedra g op IFI:1456589,24 excl BTW</t>
        </r>
      </text>
    </comment>
  </commentList>
</comments>
</file>

<file path=xl/sharedStrings.xml><?xml version="1.0" encoding="utf-8"?>
<sst xmlns="http://schemas.openxmlformats.org/spreadsheetml/2006/main" count="2033" uniqueCount="1011">
  <si>
    <t>N41</t>
  </si>
  <si>
    <t xml:space="preserve">60.27     </t>
  </si>
  <si>
    <t>EXPRESSWEG</t>
  </si>
  <si>
    <t xml:space="preserve">30.78     </t>
  </si>
  <si>
    <t>GENTSESTEENWEG-"vijf huizen"</t>
  </si>
  <si>
    <t>KORTRIJKSESTEENWEG</t>
  </si>
  <si>
    <t xml:space="preserve">5.22      </t>
  </si>
  <si>
    <t>ANTWERPSE STEENWEG</t>
  </si>
  <si>
    <t xml:space="preserve">5.89      </t>
  </si>
  <si>
    <t xml:space="preserve">4.9       </t>
  </si>
  <si>
    <t xml:space="preserve">14.04     </t>
  </si>
  <si>
    <t xml:space="preserve">73.58     </t>
  </si>
  <si>
    <t xml:space="preserve">STEENWEG DEINZE </t>
  </si>
  <si>
    <t xml:space="preserve">0.22      </t>
  </si>
  <si>
    <t>ALBERTLAAN / BRAKELSESTEENWEG-"Den Os"</t>
  </si>
  <si>
    <t xml:space="preserve">24.09     </t>
  </si>
  <si>
    <t>ELISABETHLAAN-"Den Os"</t>
  </si>
  <si>
    <t>EXPRESWEG</t>
  </si>
  <si>
    <t xml:space="preserve">21.63     </t>
  </si>
  <si>
    <t>WESTERRING</t>
  </si>
  <si>
    <t xml:space="preserve">21.22     </t>
  </si>
  <si>
    <t xml:space="preserve">24.8      </t>
  </si>
  <si>
    <t xml:space="preserve">33.3      </t>
  </si>
  <si>
    <t xml:space="preserve">32.53     </t>
  </si>
  <si>
    <t xml:space="preserve">26.62     </t>
  </si>
  <si>
    <t>Koningin Astridlaan / Prins Boudewijnlaan</t>
  </si>
  <si>
    <t xml:space="preserve">37.2      </t>
  </si>
  <si>
    <t>GROTE BAAN</t>
  </si>
  <si>
    <t xml:space="preserve">35.9      </t>
  </si>
  <si>
    <t>Heidebaan</t>
  </si>
  <si>
    <t xml:space="preserve">65.15     </t>
  </si>
  <si>
    <t>GUIDE GEZELLELAAN / H. CONSIENCELAAN</t>
  </si>
  <si>
    <t>Herseltsesteenweg</t>
  </si>
  <si>
    <t>Oude Mechelsebaan</t>
  </si>
  <si>
    <t>Steenweg Leuven - Diest</t>
  </si>
  <si>
    <t xml:space="preserve">11.25     </t>
  </si>
  <si>
    <t>Woluwelaan</t>
  </si>
  <si>
    <t>WOLUWEDAL, J. Van Hovestraat, Woluwelaan, Oudstrijderslaan, Woluwedal,  Tramlaan, Statieplaats</t>
  </si>
  <si>
    <t xml:space="preserve">23.71     </t>
  </si>
  <si>
    <t>LEUVENSESTRAAT, Diestsesteenweg, Ijzerenwegstraat</t>
  </si>
  <si>
    <t xml:space="preserve">16.19     </t>
  </si>
  <si>
    <t>HAACHTSESTEENWEG</t>
  </si>
  <si>
    <t xml:space="preserve">18.04     </t>
  </si>
  <si>
    <t>Tombergstraat</t>
  </si>
  <si>
    <t>Tezuivenenstraat</t>
  </si>
  <si>
    <t xml:space="preserve">17.5      </t>
  </si>
  <si>
    <t>Koning Albertstraat</t>
  </si>
  <si>
    <t>Omer De Vidtslaan</t>
  </si>
  <si>
    <t>Bergense Steenweg</t>
  </si>
  <si>
    <t>G. Wittouckstraat</t>
  </si>
  <si>
    <t>E40 Brussel-Oostende</t>
  </si>
  <si>
    <t>ASSESTEENWEG, essenestraat</t>
  </si>
  <si>
    <t xml:space="preserve">13.2      </t>
  </si>
  <si>
    <t>Museumlaan</t>
  </si>
  <si>
    <t>Tramterminus</t>
  </si>
  <si>
    <t xml:space="preserve">7.1       </t>
  </si>
  <si>
    <t>Rijksweg Aarschot-Winge</t>
  </si>
  <si>
    <t xml:space="preserve">57.83     </t>
  </si>
  <si>
    <t>Ring Tienen</t>
  </si>
  <si>
    <t>VINCKENBOSCHVEST, Bergevest, Aandorenstraat, Beauduinstraat</t>
  </si>
  <si>
    <t xml:space="preserve">43.55     </t>
  </si>
  <si>
    <t>KABBEEKVEST, Oplintersesteenweg, Sliksteenvest</t>
  </si>
  <si>
    <t xml:space="preserve">44.01     </t>
  </si>
  <si>
    <t>LEOPOLDVEST, Hoveniersstraat, Sliksteenvest, Gen. Guffenstraat</t>
  </si>
  <si>
    <t xml:space="preserve">44.56     </t>
  </si>
  <si>
    <t>LEOPOLDVEST, bergvest, Kapucijnestraat, Slachthuisstraat</t>
  </si>
  <si>
    <t xml:space="preserve">42.52     </t>
  </si>
  <si>
    <t>AARSCHOTSESTEENWEG, Oude leuvensestraat, Withuisstraat, Albertvest</t>
  </si>
  <si>
    <t>Roeselaarsestraat</t>
  </si>
  <si>
    <t>Cloetbergstraat</t>
  </si>
  <si>
    <t>Koninklijke Laan/Kasteelstraat</t>
  </si>
  <si>
    <t>Vredelaan</t>
  </si>
  <si>
    <t>Koninklijke laan</t>
  </si>
  <si>
    <t>Oude Wenduinesteenweg</t>
  </si>
  <si>
    <t>Brugsesteenweg</t>
  </si>
  <si>
    <t>Koning Albert I-laan</t>
  </si>
  <si>
    <t>Chartreuseweg</t>
  </si>
  <si>
    <t xml:space="preserve">0.704     </t>
  </si>
  <si>
    <t>Rijselstraat</t>
  </si>
  <si>
    <t>NATIENLAAN</t>
  </si>
  <si>
    <t>RINGLAAN</t>
  </si>
  <si>
    <t xml:space="preserve">31.39     </t>
  </si>
  <si>
    <t>KORTRIJKSE HEERWEG</t>
  </si>
  <si>
    <t>Uitrit 6 Roeselare</t>
  </si>
  <si>
    <t>Rumbeeksestraat</t>
  </si>
  <si>
    <t xml:space="preserve">82.48     </t>
  </si>
  <si>
    <t>KALVEKEETDIJK</t>
  </si>
  <si>
    <t xml:space="preserve">82.59     </t>
  </si>
  <si>
    <t xml:space="preserve">59.49     </t>
  </si>
  <si>
    <t>DOORNIKSESTEENWEG</t>
  </si>
  <si>
    <t>PRESIDENT KENNEDYLAAN</t>
  </si>
  <si>
    <t>Iepersestraat</t>
  </si>
  <si>
    <t>Meensesteenweg</t>
  </si>
  <si>
    <t>Kortrijkstraat/Noordstraat</t>
  </si>
  <si>
    <t xml:space="preserve">1.99      </t>
  </si>
  <si>
    <t>Ringlaan N395a</t>
  </si>
  <si>
    <t>Izegemstraat</t>
  </si>
  <si>
    <t>Brugsestraat</t>
  </si>
  <si>
    <t>Brugsesteenweg N50</t>
  </si>
  <si>
    <t xml:space="preserve">23.55     </t>
  </si>
  <si>
    <t>ROESELAREBAAN</t>
  </si>
  <si>
    <t>OMLEIDING</t>
  </si>
  <si>
    <t>Zeeweg</t>
  </si>
  <si>
    <t xml:space="preserve">11.74     </t>
  </si>
  <si>
    <t>EIKENLAAN</t>
  </si>
  <si>
    <t xml:space="preserve">29.39     </t>
  </si>
  <si>
    <t>GENTSEWEG</t>
  </si>
  <si>
    <t>Kezelberg</t>
  </si>
  <si>
    <t xml:space="preserve">N32d Ieperstraat </t>
  </si>
  <si>
    <t>Afdeling</t>
  </si>
  <si>
    <t>Aannemer</t>
  </si>
  <si>
    <t>Historianr</t>
  </si>
  <si>
    <t>Dossiernr</t>
  </si>
  <si>
    <t>Datum toewijzing</t>
  </si>
  <si>
    <t>Datum voorlopige oplevering</t>
  </si>
  <si>
    <t>Datum aanbe-steding</t>
  </si>
  <si>
    <t>Eindtotaal</t>
  </si>
  <si>
    <t>aanbesteed</t>
  </si>
  <si>
    <t>def ontwerp</t>
  </si>
  <si>
    <t>goedgekeurd ontwerp</t>
  </si>
  <si>
    <t>in uitvoering</t>
  </si>
  <si>
    <t>predesign</t>
  </si>
  <si>
    <t>Som van Meest recente raming</t>
  </si>
  <si>
    <t>Aantal van Meest recente raming</t>
  </si>
  <si>
    <t>Samenvatting nog af te werken projecten</t>
  </si>
  <si>
    <t>Antwerpen</t>
  </si>
  <si>
    <t>Lier</t>
  </si>
  <si>
    <t>Kalmthout</t>
  </si>
  <si>
    <t>N0180001</t>
  </si>
  <si>
    <t>N0190001</t>
  </si>
  <si>
    <t>Schilde</t>
  </si>
  <si>
    <t>Wommelgem</t>
  </si>
  <si>
    <t>001195</t>
  </si>
  <si>
    <t>Herselt</t>
  </si>
  <si>
    <t>N0190011</t>
  </si>
  <si>
    <t>Vlaams-Brabant</t>
  </si>
  <si>
    <t>Ternat</t>
  </si>
  <si>
    <t>A0100001</t>
  </si>
  <si>
    <t>Leuven</t>
  </si>
  <si>
    <t>N1740001</t>
  </si>
  <si>
    <t>Tienen</t>
  </si>
  <si>
    <t>Aarschot</t>
  </si>
  <si>
    <t>N2230001</t>
  </si>
  <si>
    <t>N0080001</t>
  </si>
  <si>
    <t>Tervuren</t>
  </si>
  <si>
    <t>N0020001</t>
  </si>
  <si>
    <t>Tielt-Winge</t>
  </si>
  <si>
    <t>Kraainem</t>
  </si>
  <si>
    <t>R0220001</t>
  </si>
  <si>
    <t>N0030001</t>
  </si>
  <si>
    <t>Sint-Pieters-Leeuw</t>
  </si>
  <si>
    <t>N0060001</t>
  </si>
  <si>
    <t>N0090001</t>
  </si>
  <si>
    <t>N0100001</t>
  </si>
  <si>
    <t>West-Vlaanderen</t>
  </si>
  <si>
    <t>Brugge</t>
  </si>
  <si>
    <t>N0430001</t>
  </si>
  <si>
    <t>N0310001</t>
  </si>
  <si>
    <t>Blankenberge</t>
  </si>
  <si>
    <t>N0340001</t>
  </si>
  <si>
    <t>Waregem</t>
  </si>
  <si>
    <t>Knokke-Heist</t>
  </si>
  <si>
    <t>N0490001</t>
  </si>
  <si>
    <t>N0350001</t>
  </si>
  <si>
    <t>N0500001</t>
  </si>
  <si>
    <t>N3670001</t>
  </si>
  <si>
    <t>N0370001</t>
  </si>
  <si>
    <t>Kortrijk</t>
  </si>
  <si>
    <t>R0360001</t>
  </si>
  <si>
    <t>Lichtervelde</t>
  </si>
  <si>
    <t>N0320001</t>
  </si>
  <si>
    <t>Oost-Vlaanderen</t>
  </si>
  <si>
    <t>Deinze</t>
  </si>
  <si>
    <t>N0470001</t>
  </si>
  <si>
    <t>Gent</t>
  </si>
  <si>
    <t>N0700001</t>
  </si>
  <si>
    <t>Eeklo</t>
  </si>
  <si>
    <t>Erpe-Mere</t>
  </si>
  <si>
    <t>Dendermonde</t>
  </si>
  <si>
    <t>Aalst</t>
  </si>
  <si>
    <t>N0410001</t>
  </si>
  <si>
    <t>Ninove</t>
  </si>
  <si>
    <t>N0089021</t>
  </si>
  <si>
    <t>Sint-Niklaas</t>
  </si>
  <si>
    <t>Assenede</t>
  </si>
  <si>
    <t>N0600001</t>
  </si>
  <si>
    <t>Limburg</t>
  </si>
  <si>
    <t>007034</t>
  </si>
  <si>
    <t>Hasselt</t>
  </si>
  <si>
    <t>007031</t>
  </si>
  <si>
    <t>Maasmechelen</t>
  </si>
  <si>
    <t>N0780001</t>
  </si>
  <si>
    <t>Genk</t>
  </si>
  <si>
    <t>007024</t>
  </si>
  <si>
    <t>Zonhoven</t>
  </si>
  <si>
    <t>N0720001</t>
  </si>
  <si>
    <t>Neerpelt</t>
  </si>
  <si>
    <t>N7120001</t>
  </si>
  <si>
    <t>N0750001</t>
  </si>
  <si>
    <t>007068</t>
  </si>
  <si>
    <t>N0760001</t>
  </si>
  <si>
    <t>Lanaken</t>
  </si>
  <si>
    <t>007138</t>
  </si>
  <si>
    <t>Lummen</t>
  </si>
  <si>
    <t>Beringen</t>
  </si>
  <si>
    <t>Tongeren</t>
  </si>
  <si>
    <t>N0200001</t>
  </si>
  <si>
    <t>R0110001</t>
  </si>
  <si>
    <t>001005</t>
  </si>
  <si>
    <t>Mechelen</t>
  </si>
  <si>
    <t>N0010011</t>
  </si>
  <si>
    <t>N0120001</t>
  </si>
  <si>
    <t>Sint-Katelijne-Waver</t>
  </si>
  <si>
    <t>001021</t>
  </si>
  <si>
    <t>N0140001</t>
  </si>
  <si>
    <t>001006</t>
  </si>
  <si>
    <t>N0290001</t>
  </si>
  <si>
    <t>007224</t>
  </si>
  <si>
    <t>Hoeselt</t>
  </si>
  <si>
    <t>N7300001</t>
  </si>
  <si>
    <t>N7190001</t>
  </si>
  <si>
    <t>007276</t>
  </si>
  <si>
    <t>R0410001</t>
  </si>
  <si>
    <t>Waarschoot</t>
  </si>
  <si>
    <t>007139</t>
  </si>
  <si>
    <t>Nazareth</t>
  </si>
  <si>
    <t>Oudenaarde</t>
  </si>
  <si>
    <t>N0360001</t>
  </si>
  <si>
    <t>Izegem</t>
  </si>
  <si>
    <t>Deerlijk</t>
  </si>
  <si>
    <t>N3820001</t>
  </si>
  <si>
    <t>Machelen</t>
  </si>
  <si>
    <t>N1220001</t>
  </si>
  <si>
    <t>001227</t>
  </si>
  <si>
    <t>R0160001</t>
  </si>
  <si>
    <t>001308</t>
  </si>
  <si>
    <t>001054</t>
  </si>
  <si>
    <t>Heist-Op-Den-Berg</t>
  </si>
  <si>
    <t>001126</t>
  </si>
  <si>
    <t>Kapellen</t>
  </si>
  <si>
    <t>001138</t>
  </si>
  <si>
    <t>Laakdal</t>
  </si>
  <si>
    <t>001283</t>
  </si>
  <si>
    <t>N1110001</t>
  </si>
  <si>
    <t>001272</t>
  </si>
  <si>
    <t>001279</t>
  </si>
  <si>
    <t>001252</t>
  </si>
  <si>
    <t>Ranst</t>
  </si>
  <si>
    <t>N1160001</t>
  </si>
  <si>
    <t>Roosdaal</t>
  </si>
  <si>
    <t>Ardooie</t>
  </si>
  <si>
    <t>N3570001</t>
  </si>
  <si>
    <t>De Pinte</t>
  </si>
  <si>
    <t>N395901</t>
  </si>
  <si>
    <t>007053</t>
  </si>
  <si>
    <t>007071</t>
  </si>
  <si>
    <t>007023</t>
  </si>
  <si>
    <t>007131</t>
  </si>
  <si>
    <t>007099</t>
  </si>
  <si>
    <t>007111</t>
  </si>
  <si>
    <t>007230</t>
  </si>
  <si>
    <t>Heusden-Zolder</t>
  </si>
  <si>
    <t>007164</t>
  </si>
  <si>
    <t>007516</t>
  </si>
  <si>
    <t>007176</t>
  </si>
  <si>
    <t>007169</t>
  </si>
  <si>
    <t>007264</t>
  </si>
  <si>
    <t>007309</t>
  </si>
  <si>
    <t>007003</t>
  </si>
  <si>
    <t>007065</t>
  </si>
  <si>
    <t>N4480001</t>
  </si>
  <si>
    <t>Oudenburg</t>
  </si>
  <si>
    <t>N3970001</t>
  </si>
  <si>
    <t>Wevelgem</t>
  </si>
  <si>
    <t>001355</t>
  </si>
  <si>
    <t>N1730001</t>
  </si>
  <si>
    <t>001185</t>
  </si>
  <si>
    <t>001331</t>
  </si>
  <si>
    <t>001334</t>
  </si>
  <si>
    <t>Dessel</t>
  </si>
  <si>
    <t>001087</t>
  </si>
  <si>
    <t>project nr</t>
  </si>
  <si>
    <t>gemeente</t>
  </si>
  <si>
    <t>nr weg</t>
  </si>
  <si>
    <t>kmpt</t>
  </si>
  <si>
    <t>naam eerste weg</t>
  </si>
  <si>
    <t>naam kruisende weg</t>
  </si>
  <si>
    <t>gewog prior</t>
  </si>
  <si>
    <t>fase</t>
  </si>
  <si>
    <t xml:space="preserve">0         </t>
  </si>
  <si>
    <t>geen</t>
  </si>
  <si>
    <t/>
  </si>
  <si>
    <t xml:space="preserve">2.000     </t>
  </si>
  <si>
    <t>Prins Boudewijnlaan</t>
  </si>
  <si>
    <t>Frans Van Dunlaan</t>
  </si>
  <si>
    <t>Mechelsesteenweg</t>
  </si>
  <si>
    <t>Rijksweg</t>
  </si>
  <si>
    <t xml:space="preserve">12.4      </t>
  </si>
  <si>
    <t>Turnhoutsebaan</t>
  </si>
  <si>
    <t>Molenhei / Werbeekstraat</t>
  </si>
  <si>
    <t>Antwerpsesteenweg</t>
  </si>
  <si>
    <t>Liersesteenweg</t>
  </si>
  <si>
    <t xml:space="preserve">28.3      </t>
  </si>
  <si>
    <t>Schrieksesteenweg</t>
  </si>
  <si>
    <t>Ringlaan</t>
  </si>
  <si>
    <t xml:space="preserve">39.25     </t>
  </si>
  <si>
    <t>Aarschotsesteenweg</t>
  </si>
  <si>
    <t>Madestraat</t>
  </si>
  <si>
    <t xml:space="preserve">8.42      </t>
  </si>
  <si>
    <t>Putsesteenweg</t>
  </si>
  <si>
    <t>Max Temmermanlaan</t>
  </si>
  <si>
    <t xml:space="preserve">3.31      </t>
  </si>
  <si>
    <t>Kalmthoutsesteenweg</t>
  </si>
  <si>
    <t>De Pretlaan</t>
  </si>
  <si>
    <t>Expressweg</t>
  </si>
  <si>
    <t xml:space="preserve">4.03      </t>
  </si>
  <si>
    <t>Nieuwe Baan</t>
  </si>
  <si>
    <t>Hezemeer</t>
  </si>
  <si>
    <t>R16</t>
  </si>
  <si>
    <t xml:space="preserve">13.45     </t>
  </si>
  <si>
    <t>ring</t>
  </si>
  <si>
    <t xml:space="preserve">3.51      </t>
  </si>
  <si>
    <t>Boomlaarstraat</t>
  </si>
  <si>
    <t xml:space="preserve">12.3      </t>
  </si>
  <si>
    <t xml:space="preserve">12.59     </t>
  </si>
  <si>
    <t>Schollebeekstraat</t>
  </si>
  <si>
    <t xml:space="preserve">11.9      </t>
  </si>
  <si>
    <t>Hoog-Lachenen</t>
  </si>
  <si>
    <t xml:space="preserve">20.61     </t>
  </si>
  <si>
    <t xml:space="preserve">16.01     </t>
  </si>
  <si>
    <t xml:space="preserve">8.56      </t>
  </si>
  <si>
    <t>Kromstraat</t>
  </si>
  <si>
    <t>Kastanjelaan</t>
  </si>
  <si>
    <t xml:space="preserve">13.91     </t>
  </si>
  <si>
    <t>De Rest</t>
  </si>
  <si>
    <t xml:space="preserve">15.38     </t>
  </si>
  <si>
    <t>Waterstraat</t>
  </si>
  <si>
    <t xml:space="preserve">2.98      </t>
  </si>
  <si>
    <t>N14 Liersesteenweg</t>
  </si>
  <si>
    <t>R6 Ring om Mechelen</t>
  </si>
  <si>
    <t xml:space="preserve">2.11      </t>
  </si>
  <si>
    <t>Koningin Astridlaan</t>
  </si>
  <si>
    <t>Autolei</t>
  </si>
  <si>
    <t xml:space="preserve">0.99      </t>
  </si>
  <si>
    <t>Draaiboomstraat</t>
  </si>
  <si>
    <t xml:space="preserve">8.88      </t>
  </si>
  <si>
    <t>Europalaan</t>
  </si>
  <si>
    <t>Stationsstraat</t>
  </si>
  <si>
    <t>Hasseltsesteenweg</t>
  </si>
  <si>
    <t xml:space="preserve">13.63     </t>
  </si>
  <si>
    <t>Kasteletsingel</t>
  </si>
  <si>
    <t>Brugstraat</t>
  </si>
  <si>
    <t>Koolmijnlaan</t>
  </si>
  <si>
    <t xml:space="preserve">13.94     </t>
  </si>
  <si>
    <t>Nijverheidsstraat</t>
  </si>
  <si>
    <t xml:space="preserve">17.21     </t>
  </si>
  <si>
    <t>Beverlosesteenweg</t>
  </si>
  <si>
    <t>Steenweg</t>
  </si>
  <si>
    <t xml:space="preserve">10.7      </t>
  </si>
  <si>
    <t>Westerring</t>
  </si>
  <si>
    <t xml:space="preserve">22.51     </t>
  </si>
  <si>
    <t>Kuilenstraat</t>
  </si>
  <si>
    <t xml:space="preserve">22.99     </t>
  </si>
  <si>
    <t>Nieuwe Kuilenweg</t>
  </si>
  <si>
    <t>Kuringersteenweg</t>
  </si>
  <si>
    <t xml:space="preserve">68.37     </t>
  </si>
  <si>
    <t>Grote Baan</t>
  </si>
  <si>
    <t xml:space="preserve">68.76     </t>
  </si>
  <si>
    <t>Billikstraat</t>
  </si>
  <si>
    <t xml:space="preserve">68.18     </t>
  </si>
  <si>
    <t>Paardenweideweg</t>
  </si>
  <si>
    <t xml:space="preserve">69.36     </t>
  </si>
  <si>
    <t xml:space="preserve">3.91      </t>
  </si>
  <si>
    <t>Helzoldlaan</t>
  </si>
  <si>
    <t xml:space="preserve">8.96      </t>
  </si>
  <si>
    <t>Bilzersteenweg</t>
  </si>
  <si>
    <t>Boudewijnsnelweg</t>
  </si>
  <si>
    <t xml:space="preserve">8.726     </t>
  </si>
  <si>
    <t>Industrielaan</t>
  </si>
  <si>
    <t xml:space="preserve">79.53     </t>
  </si>
  <si>
    <t>Blankaarstraat</t>
  </si>
  <si>
    <t xml:space="preserve">15.39     </t>
  </si>
  <si>
    <t>Weg naar Zutendaal</t>
  </si>
  <si>
    <t xml:space="preserve">17.04     </t>
  </si>
  <si>
    <t>Breitwaterstraat</t>
  </si>
  <si>
    <t xml:space="preserve">14.88     </t>
  </si>
  <si>
    <t>Windmolenweg</t>
  </si>
  <si>
    <t xml:space="preserve">20.901    </t>
  </si>
  <si>
    <t>Koning Albertlaan - Heerstraat</t>
  </si>
  <si>
    <t xml:space="preserve">21.3      </t>
  </si>
  <si>
    <t>Heerstraat</t>
  </si>
  <si>
    <t>Boseind / spoorweg</t>
  </si>
  <si>
    <t xml:space="preserve">15.47     </t>
  </si>
  <si>
    <t>Sint-Laurensstraat-Lerestraat</t>
  </si>
  <si>
    <t xml:space="preserve">1.4       </t>
  </si>
  <si>
    <t>Wijerstraat</t>
  </si>
  <si>
    <t>Donkweg</t>
  </si>
  <si>
    <t>Beringersteenweg</t>
  </si>
  <si>
    <t>Beverzakbroekweg</t>
  </si>
  <si>
    <t>BOUDEWIJNLAAN</t>
  </si>
  <si>
    <t xml:space="preserve">29.13     </t>
  </si>
  <si>
    <t>GENTSESTEENWEG</t>
  </si>
  <si>
    <t xml:space="preserve">0.91      </t>
  </si>
  <si>
    <t>STOEPESTRAAT</t>
  </si>
  <si>
    <t>EXPRESSWEG N49</t>
  </si>
  <si>
    <t xml:space="preserve">7.88      </t>
  </si>
  <si>
    <t>Nieuwe Steenweg</t>
  </si>
  <si>
    <t xml:space="preserve">7.39      </t>
  </si>
  <si>
    <t xml:space="preserve">70.59     </t>
  </si>
  <si>
    <t>Gaversesteenweg</t>
  </si>
  <si>
    <t xml:space="preserve">14.1      </t>
  </si>
  <si>
    <t>LEOPOLD II-LAAN-"Mechelse poort"</t>
  </si>
  <si>
    <t>Einddatum der werken</t>
  </si>
  <si>
    <t>Geplande datum voorlopige oplevering</t>
  </si>
  <si>
    <t>Studiebureau</t>
  </si>
  <si>
    <t>X40/N17/1</t>
  </si>
  <si>
    <t>X40/N8/66</t>
  </si>
  <si>
    <t>X40/N70/41</t>
  </si>
  <si>
    <t>X40/N60/54</t>
  </si>
  <si>
    <t>X40/N60/53</t>
  </si>
  <si>
    <t>X40/N35/30</t>
  </si>
  <si>
    <t>X40/N41/35</t>
  </si>
  <si>
    <t>X40/R41/25</t>
  </si>
  <si>
    <t>X40/N35/28</t>
  </si>
  <si>
    <t>X40/N43/44</t>
  </si>
  <si>
    <t>X40/N60/51</t>
  </si>
  <si>
    <t>X40/N9/83</t>
  </si>
  <si>
    <t>X40/N70/35</t>
  </si>
  <si>
    <t>---</t>
  </si>
  <si>
    <t>X70/N712/19</t>
  </si>
  <si>
    <t>combi met 2 andere gevaarlijke punten voor uitvoering</t>
  </si>
  <si>
    <t>onteigeningen</t>
  </si>
  <si>
    <t>uitgesteld owv toekomstige ophoging brug de Scheepvaart</t>
  </si>
  <si>
    <t>rioleringen, onteigeningen</t>
  </si>
  <si>
    <t>X21/N3/45</t>
  </si>
  <si>
    <t>X21/N223/6</t>
  </si>
  <si>
    <t>X21/R22/29</t>
  </si>
  <si>
    <t>X21/N21/38</t>
  </si>
  <si>
    <t>X21/N223/4</t>
  </si>
  <si>
    <t>X21/N3/41</t>
  </si>
  <si>
    <t>X21/N29/21</t>
  </si>
  <si>
    <t>X30/N50/58</t>
  </si>
  <si>
    <t>X30/N32/18</t>
  </si>
  <si>
    <t>X30/N397/13</t>
  </si>
  <si>
    <t>X30/N34/90</t>
  </si>
  <si>
    <t>6250 en 6251</t>
  </si>
  <si>
    <t>X30/N36/51</t>
  </si>
  <si>
    <t>X30/N50/61</t>
  </si>
  <si>
    <t>X30/N357/29</t>
  </si>
  <si>
    <t>X30/R8/66</t>
  </si>
  <si>
    <t>X30/N31/46</t>
  </si>
  <si>
    <t>Grondinname plannen lopende.  Definitief dossier wordt overhandigd eind maart 2012. Afstemming vereist met project 3288.</t>
  </si>
  <si>
    <t>5764</t>
  </si>
  <si>
    <t>5763</t>
  </si>
  <si>
    <t>5765</t>
  </si>
  <si>
    <t>5270</t>
  </si>
  <si>
    <t>cl 27</t>
  </si>
  <si>
    <t>5789</t>
  </si>
  <si>
    <t>5790</t>
  </si>
  <si>
    <t>5382</t>
  </si>
  <si>
    <t>cl9</t>
  </si>
  <si>
    <t>cl 16</t>
  </si>
  <si>
    <t>5760</t>
  </si>
  <si>
    <t>5791</t>
  </si>
  <si>
    <t>5792</t>
  </si>
  <si>
    <t>cl 25</t>
  </si>
  <si>
    <t>5761</t>
  </si>
  <si>
    <t>5793</t>
  </si>
  <si>
    <t>5381</t>
  </si>
  <si>
    <t>X10/N10/28</t>
  </si>
  <si>
    <t>X70/N76/83</t>
  </si>
  <si>
    <t xml:space="preserve">                   -   €</t>
  </si>
  <si>
    <t xml:space="preserve"> LAD </t>
  </si>
  <si>
    <t>0/01/00</t>
  </si>
  <si>
    <t xml:space="preserve">                            -   €</t>
  </si>
  <si>
    <t>Betonac</t>
  </si>
  <si>
    <t>Kumpen</t>
  </si>
  <si>
    <t>X70/N72/17</t>
  </si>
  <si>
    <t xml:space="preserve"> Arcadis Gedas </t>
  </si>
  <si>
    <t>VBG</t>
  </si>
  <si>
    <t>Heijmans Infra</t>
  </si>
  <si>
    <t>Deckx</t>
  </si>
  <si>
    <t xml:space="preserve"> Grontmij </t>
  </si>
  <si>
    <t xml:space="preserve"> Technum </t>
  </si>
  <si>
    <t>X70/N78/48</t>
  </si>
  <si>
    <t>X70/N730/45</t>
  </si>
  <si>
    <t>Aswebo</t>
  </si>
  <si>
    <t>X70/N719/20</t>
  </si>
  <si>
    <t>Stadsbader</t>
  </si>
  <si>
    <t>Hens</t>
  </si>
  <si>
    <t>Verhaeren</t>
  </si>
  <si>
    <t>Wegebo</t>
  </si>
  <si>
    <t>Verhelst</t>
  </si>
  <si>
    <t>X40/N9/93</t>
  </si>
  <si>
    <t>VTG goedgekeurd op 27/08/2012. Betekening op 05/02/2013</t>
  </si>
  <si>
    <t>Viabuild</t>
  </si>
  <si>
    <t>SINT-LAUREINSESTEENWEG (N455)</t>
  </si>
  <si>
    <t>D413</t>
  </si>
  <si>
    <t>D415</t>
  </si>
  <si>
    <t>D412</t>
  </si>
  <si>
    <t>D414</t>
  </si>
  <si>
    <t>EXPRESSWEG N 49</t>
  </si>
  <si>
    <t>NOORDLAAN/MECHELSESTWG</t>
  </si>
  <si>
    <t>OUTERSTRAAT</t>
  </si>
  <si>
    <t>Aanvullend dossier op 73,11 (Historia 5728)</t>
  </si>
  <si>
    <t>D411</t>
  </si>
  <si>
    <t>Glycinenplein/Goudenregenlaan/Kleine Breedstraat</t>
  </si>
  <si>
    <t>Op- en Afrit E17</t>
  </si>
  <si>
    <t>PATER RUYFFELAERESTRAAT</t>
  </si>
  <si>
    <t>DRIESELSTRAAT</t>
  </si>
  <si>
    <t>Oudenaardsesteenweg (N494)</t>
  </si>
  <si>
    <t xml:space="preserve">Aanbesteding ifv TV3V 4114; </t>
  </si>
  <si>
    <t>SERPENTSTRAAT</t>
  </si>
  <si>
    <t>zie 4073</t>
  </si>
  <si>
    <t>LEEDSESTEENWEG / OUDENAARDSESTEENWEG</t>
  </si>
  <si>
    <t>bestek nog om te zetten in 2.2; aanvraag bouwvergunning op 20 /04/12, nog 1 onteigening</t>
  </si>
  <si>
    <t>Parklaan / Prins Alexanderlaan</t>
  </si>
  <si>
    <t>zie ook 4048</t>
  </si>
  <si>
    <t>samen met TV3V 4048 en 4116 - Historia 5775; Aanvullend project op 73,11 (5776) voorzien in 2013</t>
  </si>
  <si>
    <t>AFRIT E17</t>
  </si>
  <si>
    <t>RAFFELGEMSTRAAT</t>
  </si>
  <si>
    <t>Op- / Afrit E17</t>
  </si>
  <si>
    <t>zie 4072</t>
  </si>
  <si>
    <t>Hertjen / Brugsken</t>
  </si>
  <si>
    <t>zie 4048 en 4097</t>
  </si>
  <si>
    <t>ADELAARSTRAAT / JB. DE GIEYLAAN</t>
  </si>
  <si>
    <t>ORCHIDEESTRAAT</t>
  </si>
  <si>
    <t>zie 4081</t>
  </si>
  <si>
    <t>AFRIT NAAR N453</t>
  </si>
  <si>
    <t>omzetten naar 2,2; Uitvoering na de Ronde van Vl. 2013</t>
  </si>
  <si>
    <t>zie 4102</t>
  </si>
  <si>
    <t>ALBERTLAAN</t>
  </si>
  <si>
    <t>zie 4041</t>
  </si>
  <si>
    <t>KERE / SCHOOLSTRAAT</t>
  </si>
  <si>
    <t>IN TRACE (JAGERSDREEF // KWAKKELHOEKSTRAAT)</t>
  </si>
  <si>
    <t>In Trace (Vossekotstraat / Lange Rekstraat)</t>
  </si>
  <si>
    <t>zie 4237</t>
  </si>
  <si>
    <t>KR</t>
  </si>
  <si>
    <t>TV3V-028</t>
  </si>
  <si>
    <t>GD (zie ook Waregem - gentseweg)</t>
  </si>
  <si>
    <t>?</t>
  </si>
  <si>
    <t>FQ</t>
  </si>
  <si>
    <t>PRUP nog in opmaak (vermoedelijk tot eind 2013)</t>
  </si>
  <si>
    <t>IR</t>
  </si>
  <si>
    <t>X30/N49/72</t>
  </si>
  <si>
    <t>Studie opnieuw aanbesteed. Technum voert studie uit (raming werken 5,3 miljoen euro)</t>
  </si>
  <si>
    <t>nog niet gekend</t>
  </si>
  <si>
    <t>X30/N36/52</t>
  </si>
  <si>
    <t>WC</t>
  </si>
  <si>
    <t>GD</t>
  </si>
  <si>
    <t>Norré-Behaegel</t>
  </si>
  <si>
    <t>THV Aswebo-Depret</t>
  </si>
  <si>
    <t>onteigeningen lopen</t>
  </si>
  <si>
    <t xml:space="preserve"> / </t>
  </si>
  <si>
    <t>midden 2015</t>
  </si>
  <si>
    <t>TV Taveire-Frateur De Pourcq</t>
  </si>
  <si>
    <t>KC</t>
  </si>
  <si>
    <t>X30/N37/30</t>
  </si>
  <si>
    <t>Vuylsteke</t>
  </si>
  <si>
    <t>TV Devagro-Gabecon</t>
  </si>
  <si>
    <t xml:space="preserve"> /</t>
  </si>
  <si>
    <t>midden 2014</t>
  </si>
  <si>
    <t>EVDV</t>
  </si>
  <si>
    <t>Arcadis Gedas</t>
  </si>
  <si>
    <t>Grontmij</t>
  </si>
  <si>
    <t>aanpassing sb250 v2.2</t>
  </si>
  <si>
    <t>Machtigingsaanvraag</t>
  </si>
  <si>
    <t>X70/N72/19</t>
  </si>
  <si>
    <t>X70/N78/49</t>
  </si>
  <si>
    <t>Gemoco</t>
  </si>
  <si>
    <t>X10/R16/5</t>
  </si>
  <si>
    <t>LAD</t>
  </si>
  <si>
    <t>Technum</t>
  </si>
  <si>
    <t>akkoord over  riolering,  wijziging dossier</t>
  </si>
  <si>
    <t>VTG goedgekeurd, klaar voor publicatie, Aquafin wenst hier rioleringswerken uit te voeren</t>
  </si>
  <si>
    <t xml:space="preserve"> SWK-VDS </t>
  </si>
  <si>
    <t>X70/N2/74</t>
  </si>
  <si>
    <t>wijzigingen ontwerp, onteigeningen, riolering</t>
  </si>
  <si>
    <t>onteigeningen  / bouwvergunning, wijzigen ontwerp</t>
  </si>
  <si>
    <t xml:space="preserve"> Duynslaeger - Lobelle-SCES - VK Engineering </t>
  </si>
  <si>
    <t xml:space="preserve">  Arcadis Gedas  </t>
  </si>
  <si>
    <t>onteigeningen (onderhandelingen), (bouwvergunning aangevraagd)</t>
  </si>
  <si>
    <t xml:space="preserve">                    -   € </t>
  </si>
  <si>
    <t xml:space="preserve">  Grontmij  </t>
  </si>
  <si>
    <t xml:space="preserve">                             -   € </t>
  </si>
  <si>
    <t xml:space="preserve">  VDS  </t>
  </si>
  <si>
    <t xml:space="preserve">  SWK-VDS  </t>
  </si>
  <si>
    <t xml:space="preserve">X40/N49/91 </t>
  </si>
  <si>
    <t xml:space="preserve">  AWV  </t>
  </si>
  <si>
    <t xml:space="preserve">  Technum  </t>
  </si>
  <si>
    <t>Heymans</t>
  </si>
  <si>
    <t>De Witte</t>
  </si>
  <si>
    <t>Zijn aanbesteed door gemeente, samen met moduledossier, aannemer is gekend maar IF heeft dit niet goedgekeurd: Begrotingsakkoord ligt op het kabinet ter ondertekening van de minister.</t>
  </si>
  <si>
    <t>Heijmans</t>
  </si>
  <si>
    <t>overeenstemming actoren - VTG zal kortelings ingediend worden, hoorzitting begin september gepland</t>
  </si>
  <si>
    <t>SWO ondertussen ondertekend door gemeente/ on hold wegens weigering onteigening door vrederechter</t>
  </si>
  <si>
    <t xml:space="preserve"> samen met project 2011, 2015, 2046, 2047 en 2062 </t>
  </si>
  <si>
    <t>samen met project 2011, 2015, 2046, 2047 en 2062</t>
  </si>
  <si>
    <t>nutsmaatschappijen - aanbesteed met 1087</t>
  </si>
  <si>
    <t>Samengenomen met project 3088</t>
  </si>
  <si>
    <t>ontwikkelingen nieuwe scholencampus, gelinkt aan verhoging brug kanaal, nieuwe studie, aanbesteding studiebestek 2013-2014</t>
  </si>
  <si>
    <t>Ambaro nv</t>
  </si>
  <si>
    <t>nog opmerkingen weg te werken vóór VO</t>
  </si>
  <si>
    <t>Rijlabels</t>
  </si>
  <si>
    <t>Kolomlabels</t>
  </si>
  <si>
    <t>Aantal van Meest recente raming infrastructuur-kost (excl. BTW)</t>
  </si>
  <si>
    <t>Som van Meest recente raming infrastructuur-kost (excl. BTW)</t>
  </si>
  <si>
    <t>dossier met diverse partners.</t>
  </si>
  <si>
    <t>aannemer moet bepaalde zaken nog opnieuw doen</t>
  </si>
  <si>
    <t>Is afgewerkt maar nog niet opgeleverd. Maakt deel uit van groter werk</t>
  </si>
  <si>
    <t>In uitvoering - werken in kop van Kessel-Lo. Laatste fase moet nog uitgevoerd worden</t>
  </si>
  <si>
    <t xml:space="preserve">in uitvoering </t>
  </si>
  <si>
    <t>Grontmy heeft project herrekend ikv nieuwe rivhtlijn ivm buffering RWA. Ok.  Bouwaanvraag aanvragen in mei VTG in augustus. Vivaqua heeft budgetten. Brussel zal lichten aan Ikea aanpassen. Daardoor zal inrichting doortocht meer kans maken.</t>
  </si>
  <si>
    <t>Onteigeningen (MB 09/02/2011 - 16/62). Procedure bij RvS lopende. Aangepaste onteigeningsplannen worden in februari naar aankoopcomité gestuurd. VTG af in augustus 2014.</t>
  </si>
  <si>
    <t>VTG goedgekeurd op 27/08/2012. Aanvang der werken op 15/04/2013</t>
  </si>
  <si>
    <t>Plan wordt herwerkt om de nutsleidingen er in te steken. Een nieuw onteigeningsplan in opmaak. Een MB moet nog aangevraagd worden eind februari. Eerst toch nog eens nagaan of plan kan herwerkt zonder onteigeningen.  VTG tegen augustus, publiceren in september.</t>
  </si>
  <si>
    <t>samen met project 2138</t>
  </si>
  <si>
    <t xml:space="preserve">                              -   €  </t>
  </si>
  <si>
    <t xml:space="preserve"> Bouwvergunning ok, verzoek tot nietig verklaring MB onteigeningen lopende</t>
  </si>
  <si>
    <t>stopgezet voor TV 3V- AWV -project brug in de N448 te Assenede (Historia 1707 - 2014), samen met brug Stroomstraat</t>
  </si>
  <si>
    <t>2014 niet haalbaar rioleringsdossier lopende , veel onteigeningen nog op te starten ! TV 3V zal nog dossier overmaken aan EBS betreft uitwerking fietstunnels, nadien neemt WOV het dossier over. SWO met Infrabel af te sluiten</t>
  </si>
  <si>
    <t>Aanvullend project op 73,11 (5776) voorzien in 2014</t>
  </si>
  <si>
    <t xml:space="preserve"> bouwaanvraag kan binnenkort ingediend worden. aanbesteding naar het eind van 2014 </t>
  </si>
  <si>
    <t xml:space="preserve"> bouwaanvraag en onteigeningen lopende, maar quasi afgerond</t>
  </si>
  <si>
    <t>Bestek af te werken. Onteigeningen lopende</t>
  </si>
  <si>
    <t>Aanvullend project op 73,11 (5435) voorzien in 2015</t>
  </si>
  <si>
    <t>RTS</t>
  </si>
  <si>
    <t>onteigeningen lopende, ontwerp aanpassen, nutsmaatschappijen begonnen</t>
  </si>
  <si>
    <t>onteigeningen (raming aangevraagd), bouwaanvraag nog in te dienen, aanpassing gaat niet door</t>
  </si>
  <si>
    <t xml:space="preserve">onteigeningen (nog geen raming), bouwaanvraag geweigerd owv vormfouten en MER-screening - bijkomend ontwerp voor de stad </t>
  </si>
  <si>
    <t>onteigeningen op te starten (MB ok),plannen voor bouwvergunning af, nog MER-screening</t>
  </si>
  <si>
    <t>bouwvergunning, onteigeningen</t>
  </si>
  <si>
    <t>Infrax : riolering</t>
  </si>
  <si>
    <t>VO geweigerd - proefresulaten + nog uit te voeren werken,</t>
  </si>
  <si>
    <t>Schorsing vanaf 18/9/2013</t>
  </si>
  <si>
    <t>Geschorst vanaf 21/02/2014</t>
  </si>
  <si>
    <t xml:space="preserve">  LAD  </t>
  </si>
  <si>
    <t xml:space="preserve">                     -   €  </t>
  </si>
  <si>
    <t xml:space="preserve">  ZIE 7023  </t>
  </si>
  <si>
    <t xml:space="preserve">  zie 7003  </t>
  </si>
  <si>
    <t xml:space="preserve">  zie 7023  </t>
  </si>
  <si>
    <t xml:space="preserve">  zie 7053  </t>
  </si>
  <si>
    <t xml:space="preserve">  zie 7131  </t>
  </si>
  <si>
    <t>bouwvergunning, bijkomend aandeel Infrax dient voorzien te worden om subsidie VMM te verkrijgen</t>
  </si>
  <si>
    <t xml:space="preserve">  zie 7264  </t>
  </si>
  <si>
    <t>hoogdringendheid onteigening wordt in vraag gesteld.</t>
  </si>
  <si>
    <t>zie 3022</t>
  </si>
  <si>
    <t>eDeltanr</t>
  </si>
  <si>
    <t>100000116</t>
  </si>
  <si>
    <t>999050219</t>
  </si>
  <si>
    <t>100000515</t>
  </si>
  <si>
    <t>100000845, 100006440</t>
  </si>
  <si>
    <t>100001727</t>
  </si>
  <si>
    <t>100000920</t>
  </si>
  <si>
    <t>100003838</t>
  </si>
  <si>
    <t>100001355</t>
  </si>
  <si>
    <t>999064500</t>
  </si>
  <si>
    <t>999060995</t>
  </si>
  <si>
    <t>100000361</t>
  </si>
  <si>
    <t>100000452</t>
  </si>
  <si>
    <t>100001471</t>
  </si>
  <si>
    <t>999063010</t>
  </si>
  <si>
    <t>999057619</t>
  </si>
  <si>
    <t>999057622</t>
  </si>
  <si>
    <t>999045871</t>
  </si>
  <si>
    <t>999063324</t>
  </si>
  <si>
    <t>werf in uitvoering</t>
  </si>
  <si>
    <t>De nutsmaatschappijen konden hun leidingen nog niet verplaatsen; de riolering moest hertekend worden.  Er werden nog onteigeningsplannen opgemaakt</t>
  </si>
  <si>
    <t xml:space="preserve">onteigeningen in orde, bouwvergunning ok - start uitvoering hangt af van andere projecten in de buurt, nog af te spreken </t>
  </si>
  <si>
    <t>Begrotingsakkoord is OK. Voorbereidende werken nuts tot half 2015. Vanaf half 2015 effectieve start werken.</t>
  </si>
  <si>
    <t>eerste fase afgewerkt, voor 2de fase nog nutsleidingen verplaatsen</t>
  </si>
  <si>
    <t>onteigeningen lopen vertragingen op</t>
  </si>
  <si>
    <t>VTG goedgekeurd en gepubliceerd</t>
  </si>
  <si>
    <t>Onteigeningen lopende, bouwvergunning ok, bestek in afwerkingsfase</t>
  </si>
  <si>
    <t>VTG goedgekeurd</t>
  </si>
  <si>
    <t>bouwaanvraag net ingediend</t>
  </si>
  <si>
    <t>40110-1/2/3</t>
  </si>
  <si>
    <t>X70/N78/54</t>
  </si>
  <si>
    <t>onteigeningen - heraanbesteding</t>
  </si>
  <si>
    <t>VTG gepland op 8/9/2014, aanbesteding in najaar 2014</t>
  </si>
  <si>
    <t>40345-1</t>
  </si>
  <si>
    <t>X70/N72/22</t>
  </si>
  <si>
    <t>Onteigening verworven. Bouwvergunning nog nodig.</t>
  </si>
  <si>
    <t>Kan opgeleverd worden. Maakt deel uit van groter werk over verschillende jaren en is nu afgewerkt. PV oplevering dr Lobelle. De Lijn bouwheer.</t>
  </si>
  <si>
    <t>Aangevraagd bij SB</t>
  </si>
  <si>
    <t>Maakt deel uit van groter werk over verschillende jaren. Nu afgerond.De Lijn bouwheer</t>
  </si>
  <si>
    <t>ontwerp is volledig af. Onteigeningen (MB 31/5/2010 - 0/15). Bouwaanvraag aanvragen in februari. VTG wordt in augustus 2014 aangevraagd</t>
  </si>
  <si>
    <t>Start werken voorzien begin augustus 2014</t>
  </si>
  <si>
    <t>Bouwvergunning reeds ingediend. VTG is ook ingediend. Aanbesteding heeft plaatsgevonden</t>
  </si>
  <si>
    <t>Project met subsidies VMM voor aandeel gemeente. Bouwvergunning aanvragen (incl mer-screening) tegen februari;  VTG naar Brusel verstuurd op 09/07/2014. Onteigeningsplannen: ok; plannen MHO: Ok</t>
  </si>
  <si>
    <t>Project met subsidies VMM voor aandeel gemeente. Bouwvergunning aanvragen (incl mer-screening) tegen februari; VTG naar Brusel verstuurd op 09/07/2014.  Onteigeningsplannen: ok; plannen MHO: Ok</t>
  </si>
  <si>
    <t>Moet heraanbesteed, moet herwerkt omwille van probleem riolering en probleem bouwvergunning, VTG gepland voor september</t>
  </si>
  <si>
    <t>is bijna volledig uitgevoerd, uitgezonderd nog aan te brengen rode slem op fietspad ene kant wellicht in 3de kwartaal 2014;</t>
  </si>
  <si>
    <t>Knelpunten midden 2014 (bv. onteigeningen, subsidies riolering, bouwvergunning,…)</t>
  </si>
  <si>
    <t>Knelpunten maart 2014</t>
  </si>
  <si>
    <t>nog niet in uitvoering, wachten op uitvoering projecten cluster 29 (na overleg kabinet)</t>
  </si>
  <si>
    <t>onteigeningen; Er is nog niets onteigend. Aankoopcomité heeft zelfs gevraagd om te wachten met het oriënterend bodemonderzoek. (omdat ze er nog geen tijd voor hebben)</t>
  </si>
  <si>
    <t>onteigeningen (raming aangevraagd)- nog aanpassingen, bouwaanvraag nog in te dienen, Het studiebureau is nog bezig met aanpassingen van de kruispunten na overleg met het aankoopcomité, bovendien moet de Otterbeek nog aangepast te worden.</t>
  </si>
  <si>
    <t>nog nieuwe onteigeningsplannen te maken, nog  bouwvergunning in te dienen. VTG goedgekeurd</t>
  </si>
  <si>
    <t>X40/N49/101</t>
  </si>
  <si>
    <t>Project 4019 is ingewisseld voor dit project</t>
  </si>
  <si>
    <t xml:space="preserve">48.45     </t>
  </si>
  <si>
    <t>STROOMSTRAAT</t>
  </si>
  <si>
    <t>onteigeningen (raming aangevraagd), bouwaanvraag nog in te dienen</t>
  </si>
  <si>
    <t xml:space="preserve">De nutsmaatschappijen konden hun leidingen nog niet verplaatsen, omdat ze zelf ook  bijkomend moesten onteigenen. De start van de werken werd telkens uitgesteld. Tijdens de laatste vergadering werd gemeld dat de nutsmaatschappijen op 1 februari zouden starten. </t>
  </si>
  <si>
    <t>De onteigeningen moeten nog opstarten, nog GBC, bouwvergunning.</t>
  </si>
  <si>
    <t xml:space="preserve">De nutsmaatschappijen konden hun leidingen nog niet verplaatsen; de riolering moest hertekend worden. Tijdens de laatste vergadering werd gemeld dat de nutsmaatschappijen op 1 februari zouden starten. </t>
  </si>
  <si>
    <t>onteigeningen in orde, bouwvergunning ok</t>
  </si>
  <si>
    <t>Begrotingsakkoord ligt op het kabinet ter ondertekening van de minister.</t>
  </si>
  <si>
    <t>onteigeningen ok - bouwvergunning ok</t>
  </si>
  <si>
    <t>bouwvergunning opnieuw aan te vragen, alleen nog MER-screening nodig, nog technisch verslag</t>
  </si>
  <si>
    <t xml:space="preserve"> nog niet vastgelegd, begrotingsakkoord bij kabinet,  en burgemeester gaan proberen dit erdoor te krijgen</t>
  </si>
  <si>
    <t>bouwvergunning, wijzigen ontwerp, indien positief advies IF wordt dit project gegund aan aannemer uit oorspronkelijke aanbesteding</t>
  </si>
  <si>
    <t>VTG in opmaak</t>
  </si>
  <si>
    <t>Onteigeningen lopende op 1 stuk advies OVAM afwachten (waarschijnlijk te saneren). VTG hopelijk in voorjaar 2014</t>
  </si>
  <si>
    <t>VTG lopende</t>
  </si>
  <si>
    <t xml:space="preserve"> op 73.10 (Historia 5435) werd 500.000 voorzien voor structureel onderhoud  op 2015. Uitklaring middenberm met Stad en indienen bouwaanvraag</t>
  </si>
  <si>
    <t xml:space="preserve">ontwerp is volledig af. Onteigeningen (MB 31/5/2010 - 0/15). Bouwaanvraag aanvragen in februari. VTG in april. </t>
  </si>
  <si>
    <t>Moet nog gegund worden</t>
  </si>
  <si>
    <t>Bouwvergunning reeds ingediend. VTG zal in februari ingediend worden</t>
  </si>
  <si>
    <t>Project met subsidies VMM voor aandeel gemeente. Bouwvergunning aanvragen (incl mer-screening) tegen februari;  VTG midden april. Onteigeningsplannen: ok; plannen MHO: Ok</t>
  </si>
  <si>
    <t>Enkel nog een vangrail te plaatsen</t>
  </si>
  <si>
    <t>Onteigening in der minne. Bouwvergunning nog nodig.</t>
  </si>
  <si>
    <t>Bestek omzetting versie 2.2, nog geen geplande datum aanbesteding door problemen onteigeningsdossiers</t>
  </si>
  <si>
    <t>Maakt deel uit van groter werk over verschillende jaren. De Lijn bouwheer</t>
  </si>
  <si>
    <t>afstemming met werken R8 Kortrijk</t>
  </si>
  <si>
    <t>Afstemming vereist met werken project 3205.  Bestek omzetting versie 2.2.</t>
  </si>
  <si>
    <t>X40/N49/105</t>
  </si>
  <si>
    <t>Datum vastlegging</t>
  </si>
  <si>
    <t>1. voorontwerp</t>
  </si>
  <si>
    <t>2. def ontwerp</t>
  </si>
  <si>
    <t>Nog niet voorlopig opgeleverd wegens problemen met leuningen fietsbrug</t>
  </si>
  <si>
    <t>3. goedgekeurd ontwerp</t>
  </si>
  <si>
    <t>4. aanbesteed</t>
  </si>
  <si>
    <t>5. in uitvoering</t>
  </si>
  <si>
    <t>6. uitgevoerd</t>
  </si>
  <si>
    <t>onteigeningen op te starten (MB ok),plannen voor bouwvergunning af, nog MER-screening, VTG is mogelijk tegen september, maar moet wachten op onteigeningen (geen provisie meer)</t>
  </si>
  <si>
    <t>Aanbesteed</t>
  </si>
  <si>
    <t>nieuwe GBC nodig, omdat stad Waregem wil afwijken van PAC beslissing van vroeger</t>
  </si>
  <si>
    <t>Datum aanbesteding wordt telkens verschoven door het studiebureau. Er dient herwerking nr laatste versie standdaardbestek nog gedaan worden, aanpassing met V-plan, bouwvergunning en motivering onteigening ontbreken nog.</t>
  </si>
  <si>
    <t>Enkel nog de rode markering ontbreekt nog ( werd uitgesteld omwille van weer en geschikte condities en ook doordat via onderhoudsbestek de witte markering aangebracht werden, dan kan voorlopige oplevering georganiseerd worden.)</t>
  </si>
  <si>
    <t>Datum goedkeuring VTG</t>
  </si>
  <si>
    <t>X10/N174/10</t>
  </si>
  <si>
    <t>najaar 2014</t>
  </si>
  <si>
    <t>SWO ondertussen ondertekend door gemeente/ on hold wegens weigering onteigening door vrederechter
Geen aanbesteding gepland, omdat geen zicht is op doorbraak in de onteigeningen</t>
  </si>
  <si>
    <t>zie 3088</t>
  </si>
  <si>
    <t xml:space="preserve">Studie opnieuw aanbesteed. Technum voert studie uit (raming werken 5,3 miljoen euro). werd een nieuwe studie gelanceerd voor het volledig ontwerp van het kruispunt. Technum haalde dit binnen.
Net voor de zomer werd de startnota goedgekeurd door de RMC. Technum is momenteel bezig met de opmaak van de projectnota
</t>
  </si>
  <si>
    <t>Kolom1</t>
  </si>
  <si>
    <t>Kolom2</t>
  </si>
  <si>
    <t>X10/N122/6</t>
  </si>
  <si>
    <t>X10/R11/21</t>
  </si>
  <si>
    <t>X10/R11/22</t>
  </si>
  <si>
    <t>100000153</t>
  </si>
  <si>
    <t>999060638 of 100000032</t>
  </si>
  <si>
    <t>X40/N70/48</t>
  </si>
  <si>
    <t>X21/N8/18</t>
  </si>
  <si>
    <t>100000154</t>
  </si>
  <si>
    <t>X70/N20/19</t>
  </si>
  <si>
    <t>fase 1 (zuid + carpool) eind 2014, fase 2 later (6 november aanbesteding)</t>
  </si>
  <si>
    <t>X21/N285/8</t>
  </si>
  <si>
    <t>VTG goedgekeurd, gunning op 2/12 naar IF</t>
  </si>
  <si>
    <t>1/10/2014, op 10/12 naar IF voor advies gunning</t>
  </si>
  <si>
    <t>Knelpunten december 2014</t>
  </si>
  <si>
    <t>X10/R6/20</t>
  </si>
  <si>
    <t>X10/R6/21</t>
  </si>
  <si>
    <t>X10/N19/70</t>
  </si>
  <si>
    <t>VTG goedgekeurd, nog te onteigenen, nog geen bouwvergunning, PV wegens laattijdigheid aanpassing onteigeningsplan overgemaakt aan hoofdbestuur</t>
  </si>
  <si>
    <t>- onteigeningen dienen nog te gebeuren. Het dossier zit voorlopig vast. Er zal een overleg met Infrabel plaatsvinden om te kijken of de realisatie van de fietsoverweg al voorafgaandelijk kan worden gerealiseerd,</t>
  </si>
  <si>
    <t>wegenwerken starten mei 2015</t>
  </si>
  <si>
    <t>nutsmaatschappijen hebben langdurige voorbereidende werken</t>
  </si>
  <si>
    <t>onteigeningen lopend</t>
  </si>
  <si>
    <t>nog niet onteigend</t>
  </si>
  <si>
    <t>onteigeningen zijn eindelijk afgerond. Bouwvergunning werd opnieuw afgeleverd. Nutsmaatschappijen dienen voorbereidende werken uit te voeren.</t>
  </si>
  <si>
    <t>procedure (gunning) loopt nog</t>
  </si>
  <si>
    <t>uitvoering lopend</t>
  </si>
  <si>
    <t>Nog te onteigenen</t>
  </si>
  <si>
    <t>zie 7139</t>
  </si>
  <si>
    <t>Zie 7131</t>
  </si>
  <si>
    <t>Casters</t>
  </si>
  <si>
    <t>onteigeningen moeten eerst gerealiseerd zijn vooraleer werken in uitvoering kunnen gaan</t>
  </si>
  <si>
    <t xml:space="preserve">onteigeningen </t>
  </si>
  <si>
    <t>project wordt samen met verhoging brug Albertkanaal uitgevoerd, studie daartoe start in 2015</t>
  </si>
  <si>
    <t>Op het kabinet van minister Hilde Crevits werd op 27/11/2013 afgesproken dit kruispunt pas uit te voeren nadat de 3 andere TV3V projecten (7031-7139 en 7224) in Maasmechelen werden uitgevoerd</t>
  </si>
  <si>
    <t>project kan in 2015 in uitvoering gaan wel af te stemmen met uitvoering viaduct Kiewit</t>
  </si>
  <si>
    <t>probleem met onteigening hoekwoning, gerechtelijk werd slechts een gedeelte van de woning in bezit gesteld, evenwel kunnen werken niet aanvatten vooraleer resterend gedeelte van de woning aangekocht is</t>
  </si>
  <si>
    <t>aanvang der werken gepland voor 2015</t>
  </si>
  <si>
    <t>aandeel Infrax, wachten met aanbesteding tot goedkeuring OF1 door VMM (half januari 2015)</t>
  </si>
  <si>
    <t>Onteigeningen op te starten in voorjaar 2015</t>
  </si>
  <si>
    <t>Verrekening nr 5 goedgekeurd. Rioleringskous nog aan te brengen</t>
  </si>
  <si>
    <t>Onteigeningsdossier wordt aangepast tegen woensdag 21/1/2015; daarna bestek en meetstaat met bestekmaker aan te passen nr nieuw SB nog. Plans zijn klaar.V-plan is lopende</t>
  </si>
  <si>
    <t>Verrekeningen nog te bespreken met AWV, Aquafin en studiebureau</t>
  </si>
  <si>
    <t>Markering fietspad ontbreekt nog.</t>
  </si>
  <si>
    <t>raming onteigeningen nog steeds niet ontvangen</t>
  </si>
  <si>
    <t>Ontwerp dient opnieuw gemaakt te worden wegens problemen voor toeleveranciers voor handelszaken. Dus ook nieuwe onteigeningsplannen. Ontwerp wordt voorlopig enkel herbekeken en herwerkt ter plaatse van kruispunt Mechelsepoort in de hoop hiervoor op vrij korte termijn (2016 ?) nog een aanbestedingsklaar dossier van te maken.</t>
  </si>
  <si>
    <t>Werftoezicht Arcadis is problematisch, ondanks herhaaldelijke herinneringen ontbreekt dit bijna volledig. Ook over het werfleiderschap is de LA van WOV niet tevreden</t>
  </si>
  <si>
    <t>onteigeningen beginnen stilaan te lopen (beschrijvend bodemonderzoek gaf positief uitsluitsel)</t>
  </si>
  <si>
    <t>zie 4048</t>
  </si>
  <si>
    <t>eind januari mededeling gunningsbelissing</t>
  </si>
  <si>
    <t>De palen van de verkeerslichten moeten nog geplaatst worden en de kruispunten moeten nog wat aangepast worden. De werken zouden eind maart 2015 klaar moeten zijn.</t>
  </si>
  <si>
    <t>VTG goedgekeurd op 22/08/2014</t>
  </si>
  <si>
    <t>begin 2015 (als Aquafin akkoord is)</t>
  </si>
  <si>
    <t>Mits akkoord Aquafin, begin 2015</t>
  </si>
  <si>
    <t>Zie 2138</t>
  </si>
  <si>
    <t>Effectieve start der werken in maart - april 2015 (na de werken van de nutsmy)</t>
  </si>
  <si>
    <t>Werken wat uitgelopen qua termijn omwille van financiële discussies met aannemer. In voorjaar 2015 moeten de allerlaatste werken uitgevoerd worden.</t>
  </si>
  <si>
    <t>Bouwvergunning wordt eerstdaags aangevraagd. Bestek is in opmaak.</t>
  </si>
  <si>
    <t>VTG zal in de komende maanden ingediend worden</t>
  </si>
  <si>
    <t>VBG NV</t>
  </si>
  <si>
    <t>zie 2015</t>
  </si>
  <si>
    <t>laatste details zijn nog bezig ivm V.O. zoals asbuiltdossier oa.; wellicht binnenkort VO</t>
  </si>
  <si>
    <t>nog laatste markering uitvoering en dan VO wellicht in 1ste of 2de kwartaal 2015</t>
  </si>
  <si>
    <t>nog te onteigenen, nog geen bouwvergunning (nog wachten op aandeel van de stad). Voor het dossier 1054 (R16) hebben wij de bouwvergunning ingetrokken op aanraden van RO omdat de stad Lier nog een bouwvergunning voor een aansluitend wegvak moet aanvragen. De stad Lier is met dit ontwerp bezig. Het onteigeningsplan is reeds een tijdje bij het aankoopcomité om een raming op te maken. Het studiebureau Grontmij volgt hier de zaken kort op.</t>
  </si>
  <si>
    <t>2007/62</t>
  </si>
  <si>
    <t>2012/71</t>
  </si>
  <si>
    <t>2012/07</t>
  </si>
  <si>
    <t>2012/69</t>
  </si>
  <si>
    <t>2012/65</t>
  </si>
  <si>
    <t>2007/05</t>
  </si>
  <si>
    <t>2008/78</t>
  </si>
  <si>
    <t>2012/73</t>
  </si>
  <si>
    <t>2012/72</t>
  </si>
  <si>
    <t>2012/76</t>
  </si>
  <si>
    <t>2012/66</t>
  </si>
  <si>
    <t>Vastleggingsnummer</t>
  </si>
  <si>
    <t>2012/59</t>
  </si>
  <si>
    <t>2012/70</t>
  </si>
  <si>
    <t>2012/64</t>
  </si>
  <si>
    <t>2012/80</t>
  </si>
  <si>
    <t>2012/81</t>
  </si>
  <si>
    <t>2013/16</t>
  </si>
  <si>
    <t xml:space="preserve">publicatie midden februari, aanbesteding in maart </t>
  </si>
  <si>
    <t>nog wachten op onteigeningen</t>
  </si>
  <si>
    <t>nog te onteigenen</t>
  </si>
  <si>
    <t>100010670</t>
  </si>
  <si>
    <t>2013/17</t>
  </si>
  <si>
    <t>2012/82</t>
  </si>
  <si>
    <t>On hold geplaatst, geen publicatie ten gunste van project in Grimbergen</t>
  </si>
  <si>
    <t>2013/24</t>
  </si>
  <si>
    <t>2012/86</t>
  </si>
  <si>
    <t>Knelpunten mei 2015</t>
  </si>
  <si>
    <t>dient nog de afsluiting van Eikenlaan/Renthuislaan voorzien te worden, zodus is nog geen voorlopige oplevering gekend, wellicht in 1ste of 2de kwartaal 2015</t>
  </si>
  <si>
    <t>na 750 werkdagen</t>
  </si>
  <si>
    <t>Geen budget om project aan te besteden.Ondertussen reeds een nieuwe versie van het SB 250 van toepassing =&gt; bestek moet aangepast worden.</t>
  </si>
  <si>
    <t>Project bijna afgerond. Wel een claim lopende van AWV tegen Arcadis omwille van het zwaar onderschatten aantal damplanken in bestek.</t>
  </si>
  <si>
    <t>Voorlopige oplevering nog niet gegeven omdat de resultaten van de proeven nog maar net binnen zijn en nu geëvalueerd worden en omdat nog geen datum voor rondgang voorlopige oplevering ingepland werd. De werken zelf zijn wel beëindigd.</t>
  </si>
  <si>
    <t>Aanbesteding heeft net plaatsgevonden</t>
  </si>
  <si>
    <t>Wachten nog steeds op bestek van het studiebureau. Het studiebureau werkt bijzonder traag en heeft al 10-tallen keren beloofd alles af te leveren.</t>
  </si>
  <si>
    <t>Wegens het ontbreken van budgetten en een tekort aan personeel wordt hieraan niet verder gewerkt op dit moment.</t>
  </si>
  <si>
    <t>Casters A.O.</t>
  </si>
  <si>
    <t>na 270 werkdagen</t>
  </si>
  <si>
    <t>budget FFEU niet toereikend</t>
  </si>
  <si>
    <t xml:space="preserve">Project zal gesplitst worden: enkel deel Mechelsepoort wordt actief verder gezet en zal tot een aanbesteding leiden in 2017 </t>
  </si>
  <si>
    <t>onteigeningen lopen nog</t>
  </si>
  <si>
    <t>THV Aswebo-Franki Construct</t>
  </si>
  <si>
    <t>Wegenbouw Martin</t>
  </si>
  <si>
    <t>Nog eindlaag fietsbrug aan te brengen en versteviging talud.</t>
  </si>
  <si>
    <t>bouwvergunning bij Raad van Vergunningsbetwistingen</t>
  </si>
  <si>
    <t>Zie boven Europalaan</t>
  </si>
  <si>
    <t>Het VTG van R6xN1 is goedgekeurd.</t>
  </si>
  <si>
    <t>Het VTG van R6xN14 is niet goedgekeurd wegens te weinig middelen, en is nog niet op het IP voorzien. Raming van de onteigening wordt  alle weken verwacht.</t>
  </si>
  <si>
    <t>We wachten op de raming van de onteigening. Ook moet de stad Lier nog werk maken van haar deel van de studie, de weg tussen R16 en het station, om de bouwvergunning in te dienen. Is nog niet voorzien op IP of MJP.</t>
  </si>
  <si>
    <t xml:space="preserve"> Maakt deel uit van het project herinrichting N116 Kromstraat ism AQF, module 13 en wat structureel onderhoud. De onteigeningen lopen. VTG  ten vroegste einde 2015. Is nog niet voorzien op IP of MJP. Voor het gevaarlijk kruispunt en het structureel onderhoud afzonderlijke vastleggingen nodig?
</t>
  </si>
  <si>
    <t>Onteigeningen lopen nog, IOK is er ook mee bezig. Binnenkort een COO met de nutsm'ijen en de aannemer Hens</t>
  </si>
  <si>
    <t>coördinatievergadering te plannen</t>
  </si>
  <si>
    <t>Het genoteerde ramingsbedrag is de inschrijvingsprijs van de laagstbiedende, maar negatief beoordeeld. momenteel wordt de 2de nog bevraagd &gt;&gt; dus nog geen definitief cijfer   -   start werken vermoedelijk tegen 1/11/15</t>
  </si>
  <si>
    <t>Studiebureau blijft dralen met aanpassing plannen buiten contract</t>
  </si>
  <si>
    <t>2013/28</t>
  </si>
  <si>
    <t>2013/29</t>
  </si>
  <si>
    <t>2013-30</t>
  </si>
  <si>
    <t>onteigeningen moeten nog uitgevoerd worden
bouwaanvraag lopende</t>
  </si>
  <si>
    <t>onteigeningen moeten nog uitgevoerd worden</t>
  </si>
  <si>
    <t>Knelpunten oktober 2015</t>
  </si>
  <si>
    <t>onteigeningen verlopen traag</t>
  </si>
  <si>
    <t>kruispunt Mechelsepoort werd afgesplitst en zal bij voorbaat verder uitgewerkt worden (enkele onteigeningen van WenZ, drie fietstunnels)</t>
  </si>
  <si>
    <t>wanneer mag nieuw VTG ingediend worden ?</t>
  </si>
  <si>
    <t>nog steeds vragen bij wegenisontwerp, cel Verkeer gaat controlesimulaties uitvoeren de komende maanden</t>
  </si>
  <si>
    <t>Project werd (na het indienen van het VTG begin 2015) in februari 2015 on hold gezet wegens het ontbreken van de nodige TV3V kredieten. Conform de afspraken van de directieraad van 24 september 2015 wordt dit bestek aangepast aan de laatste versie van het SB en zal het VTG opnieuw ingediend worden.</t>
  </si>
  <si>
    <t>Werken zijn in uitvoering</t>
  </si>
  <si>
    <t>Werken zijn beëindigd, mar nog niet voorlopig opgeleverd. Er werden proeven genomen en de resultaten zijn bekomen, maar de aannemer vraagt tegenproeven. Dit dossier moet dus noch technisch afgehandeld worden.</t>
  </si>
  <si>
    <t>Gunningsverslag opgemaakt. Moet nog door Aquafin ondertekend worden.</t>
  </si>
  <si>
    <t>Project werd (nadat het VTG goedgekeurd werd) in februari 2015 on hold gezet wegens het ontbreken van de nodige TV3V kredieten. Conform de afspraken van de directieraad van 24 september 2015 wordt dit bestek aangepast aan de laatste versie van het SB en zal het bestek aanbesteed worden.</t>
  </si>
  <si>
    <t>Project werd in februari 2015 on hold gezet wegens het ontbreken van de nodige TV3V kredieten. Conform de afspraken van de directieraad van 24 september 2015 wordt dit bestek aangepast aan de nieuwe versie van het SB en zal het VTG ingediend worden.</t>
  </si>
  <si>
    <t xml:space="preserve">Project is intern on hold gezet, om prioriteit te geven aan de TV3V projecten die dicht bij aanbesteding staan. Er moet nog heel wat werk verzet worden in dit dossier en er is nog steeds grote onduidelijkheid mbt de onteigeningen die nodig zijn. </t>
  </si>
  <si>
    <t>PV einde der werken werd reeds gegeven, maar er zijn nog opmerkingen op de werken en de voorlopige oplevering werd nog niet gegeven.</t>
  </si>
  <si>
    <t>Werken nog in uitvoering. Het stuk op de Tervuursesteenweg is wel net beëindigd. Werken nog niet voorlopig opgeleverd.</t>
  </si>
  <si>
    <t>afsluiten zijstraat Eikenlaan/Renthuisstraat. Voorzien einde 2015.</t>
  </si>
  <si>
    <t>Aannemer in juni 2015 failliet verklaard. Er wordt juridisch onderzocht wat de mogelijkheden zijn. Overeenkomstig artikel 21, § 4 AAV van de oude overheidsopdrachtenregelgeving kan de aanbestedende overheid, onverminderd de toepassing van de maatregelen van ambtswege, de opdracht verbreken in geval van faillissement van de aannemer. De aanbestedende overheid kan er ook voor opteren om een overeenkomst te sluiten met de curator om de opdracht verder te zetten of de opdracht overdragen aan een derde aangesteld door de curator. Ook BMV is niet meer overtuigd van het voorliggend ontwerp. Het agentschap Wegen en Verkeer heeft recent ook de onteigeningsprocedure stilgelegd omwille van bovengenoemde problematiek.
Er wordt nog een financiële afweging gemaakt tussen een nieuw concept en het voorliggende 10 jaar oude ontwerp.</t>
  </si>
  <si>
    <t>VTG klaar, dringend krediet nodig voor grondinnames omwille van de coördinatie met de nutsleidingen. Omwille van de opening van het ziekenhuis dient dit project zo spoedig mogelijk aanbesteed te worden.</t>
  </si>
  <si>
    <t>Zit in cluster met project 3022, en wacht daarop.</t>
  </si>
  <si>
    <t>Rioolrenovatie. Uitvoering 15/10/2015.</t>
  </si>
  <si>
    <t>motivering onteigeningsbesluit ontbreekt. Onteigening is nog niet opgestart. Bestek en meetstaat nog niet aangepast en V-plan ontbreekt.</t>
  </si>
  <si>
    <t>Einde der werken: wellicht november 2015</t>
  </si>
  <si>
    <t>wacht op goedkeuring bijakte alvorens VO kan gebeuren.</t>
  </si>
  <si>
    <t>zaken ontbreken nog om werken op te leveren</t>
  </si>
  <si>
    <t>Openstelling voor verkeer 01/10/2014</t>
  </si>
  <si>
    <t>7. opgeleverd</t>
  </si>
  <si>
    <t>2013/30</t>
  </si>
  <si>
    <t>X10/N18/11</t>
  </si>
  <si>
    <t>opnieuw aan te besteden</t>
  </si>
  <si>
    <t>kleine ingreep</t>
  </si>
  <si>
    <t>Knelpunten februari 2016</t>
  </si>
  <si>
    <t xml:space="preserve">eind 2018 </t>
  </si>
  <si>
    <t>Project werd (na het indienen van het VTG begin 2015) in februari 2015 on hold gezet wegens het ontbreken van de nodige TV3V kredieten. Conform de afspraken van de directieraad van 24 september 2015 wordt dit bestek aangepast aan de laatste versie van het SB en zal het VTG opnieuw ingediend worden. Op heden zijn we bezig met de omzetting naar de laatste versie van het SB. Ook moeten we nog wachten op de realisatie van de onteigeningen alvorens we dan het VTG opnieuw zullen indienen.</t>
  </si>
  <si>
    <t>Werken zijn in uitvoering sinds 4 augustus 2014</t>
  </si>
  <si>
    <t>Werken zijn in uitvoering sinds 4 augustus 2015</t>
  </si>
  <si>
    <t>Dit TV3V project maakt deel uit van een veel groter project van de Stad Leuven (Kop van Kessel lo) en is nog niet opgeleverd wegens problemen daar.</t>
  </si>
  <si>
    <t>Werken zijn beëindigd, maar nog niet voorlopig opgeleverd. Een voorlopige oplevering zal niet lang meer op zich laten wachten.</t>
  </si>
  <si>
    <t>Sluiting opdracht met aannemer is gebeurd op 18/11/2015</t>
  </si>
  <si>
    <t>Werken beeindigd maar nog niet voorlopig opgeleverd. Een aantal proeven moeten nog in orde gebracht worden.</t>
  </si>
  <si>
    <t>Bestek zal in de komende weken gepubliceerd worden.</t>
  </si>
  <si>
    <t>Project werd in februari 2015 on hold gezet wegens het ontbreken van de nodige TV3V kredieten. Conform de afspraken van de directieraad van 24 september 2015 wordt dit bestek aangepast aan de nieuwe versie van het SB en zal het VTG ingediend worden. Probleem in dit project zijn de te onteigenen bewoners die voor de 2e keer naar de raad van state getrokken zijn en het MB aanvechten. Hierdoor kunnen de onteigeningen niet verdergezet worden.</t>
  </si>
  <si>
    <t>aannemer moet nog een aantal zaken in orde brengen.</t>
  </si>
  <si>
    <t>AWV deel van de werken is beëindigd</t>
  </si>
  <si>
    <t>X21/N6/15</t>
  </si>
  <si>
    <t>nov' 2015</t>
  </si>
  <si>
    <t>na bouwverlof</t>
  </si>
  <si>
    <t>de nutsmaatschappijen zijn begonnen</t>
  </si>
  <si>
    <t>kan niet opgeleverd worden omwille van problemen met uitvoering</t>
  </si>
  <si>
    <t>nog niet gegund</t>
  </si>
  <si>
    <t xml:space="preserve">MB voor onteigeningen wordt opgemaakt, bouwaanvraag wordt binnenkort opnieuw ingediend, </t>
  </si>
  <si>
    <t xml:space="preserve">De stad lier werkt nog aan  hun plannen </t>
  </si>
  <si>
    <t>VTG op korte termijn in te dienen</t>
  </si>
  <si>
    <t>vastgelegd, nog niet gegund - bouwvergunning gekregen</t>
  </si>
  <si>
    <t>nog meerwerken</t>
  </si>
  <si>
    <t>nog restpunten en verrekeningen afwerken vooraleer op te leveren</t>
  </si>
  <si>
    <t>onteigeningen lopen af, aanbesteding wordt voorbereid</t>
  </si>
  <si>
    <t>afwerken na goedkeuring EBS</t>
  </si>
  <si>
    <t>nog wijziging AQF - bouwvergunning opnieuw in te dienen</t>
  </si>
  <si>
    <t>nutsleidingen in voorjaar, wageniswerken in najaar 2016 - bouwvergunning opnieuw in te dienen</t>
  </si>
  <si>
    <t>fase 1 - 18/12/2015</t>
  </si>
  <si>
    <t>onteigeningen: onderhandelingen geraken maar niet opgestart bij vastgoedakten</t>
  </si>
  <si>
    <t>onteigeningen, aantal is wel enorm verminderd door beperking tot zone Mechelsepoort</t>
  </si>
  <si>
    <t>simulaties via EVT ? (overleg maart) , onteigeningen</t>
  </si>
  <si>
    <t>knelpunt onteigeningen geraken maar niet verder ! Aannemer wil starten en WOV tracht uit te stellen tot na bouwverlof omdat timing Vastgoedakten steeds maar uitloopt</t>
  </si>
  <si>
    <t>Politievergunning wordt niet verleend door de Stad Waregem, stad Waregem beschouwt het afsluiten van de rechts in/rechts uit als niet langer noodzakelijk voor de veiligheid. Waregem bereidt een nieuw dossier voor om dat te staven op de P.C.V..</t>
  </si>
  <si>
    <t xml:space="preserve">Dossier sleept lang aan door het faillissement van de aannemer. Gewijzigde inzichten op basis van ervaring met TV3V leidden tot een aangepast concept. Na verkeerstellingen en een grondige studie  worden  lichten ipv een rotonde voorgesteld. Afspraak is dat AWV volgende 3 pistes uittekent en voorlegt aan het SC vooraleer het kan voorkomen op de PCV van juni: Verkeerslichten ipv rond punt met extra aandacht voor fietsers;  Verkeerslichten met 2 bypassen (1 richting E403 en 1 richting Torhout) met aandacht voor fietsers;  Dubbele verkeerslichten ( rond punt en kruiskalsijde)
</t>
  </si>
  <si>
    <t>Afwerking fietstunnel mei 2016</t>
  </si>
  <si>
    <t>pv weigering voorlopige oplevering 1/6/2015</t>
  </si>
  <si>
    <t>aanvangsdatum niet gekend</t>
  </si>
  <si>
    <t>is nog onzeker, want studie dient nog uitgevoerd te worden</t>
  </si>
  <si>
    <t>aanvangsdatum nog niet gekend</t>
  </si>
  <si>
    <t>nog niet opgeleverd</t>
  </si>
  <si>
    <t>aanvangsdatum nog niet bekend</t>
  </si>
  <si>
    <t>100010539</t>
  </si>
  <si>
    <t>Geplande datum aanvraag VTG (minstens maand en jaar in te vullen)</t>
  </si>
  <si>
    <t>Geplande datum aanbesteding (minstens maand en jaar in te vullen)</t>
  </si>
  <si>
    <t>Datum aanvangsbevel (minstens maand en jaar in te vullen)</t>
  </si>
  <si>
    <t>Uitvoeringstermijn (aantal werk- of kalenderdagen)</t>
  </si>
  <si>
    <t>Aanbestedings-bedrag (excL btw)</t>
  </si>
  <si>
    <t>Meest recente raming infrastructuur-kost (excl. btw)</t>
  </si>
  <si>
    <t>Totaal uitvoeringsbedrag na oplevering (incl verre-keningen en herzieningen, excl btw)</t>
  </si>
  <si>
    <t>Knelpunten juni 2016</t>
  </si>
  <si>
    <t>36 kalendermaanden</t>
  </si>
  <si>
    <t>12 kalendermaanden</t>
  </si>
  <si>
    <t>gepland 31/12/2016</t>
  </si>
  <si>
    <t>120 werkdagen</t>
  </si>
  <si>
    <t>31/02/2017</t>
  </si>
  <si>
    <t xml:space="preserve">nog geen raming voor onteigeningen  - nog geen samenwerkingsovereenkomst </t>
  </si>
  <si>
    <t>niet opgeleverd omwille van problemen in uitvoering</t>
  </si>
  <si>
    <t>opnieuw aanbesteden, budget is gereserveerd</t>
  </si>
  <si>
    <t>220 werkdagen</t>
  </si>
  <si>
    <t>200 werkdagen</t>
  </si>
  <si>
    <t>Onteigeningen</t>
  </si>
  <si>
    <t>Onteigeningen, simulaties via nieuw contract EVT</t>
  </si>
  <si>
    <t>Onteigeningen, start wordt uitgesteld tot na verlof 2016</t>
  </si>
  <si>
    <t>150 kalenderdagen</t>
  </si>
  <si>
    <t xml:space="preserve"> december 2017</t>
  </si>
  <si>
    <t xml:space="preserve"> september 2017</t>
  </si>
  <si>
    <t xml:space="preserve"> maart 2018</t>
  </si>
  <si>
    <t xml:space="preserve"> juli 2016</t>
  </si>
  <si>
    <t>onteigeningen (onderhandelingen) opgestart, bouwaanvraag wordt ingediend</t>
  </si>
  <si>
    <t>in uitvoering  - onteigeningen bijna rond</t>
  </si>
  <si>
    <t>half 2017</t>
  </si>
  <si>
    <t>wachten op bestek studiebureau - onteigeningen lopende (gaat nu goed) - start afhankelijk van werken in Kapellen</t>
  </si>
  <si>
    <t>onteigeningen lopende - bijkomend krediet gevraagd</t>
  </si>
  <si>
    <t xml:space="preserve"> onteigeningen (aktes komen volop binnen) - bouwaanvraag november 2016 </t>
  </si>
  <si>
    <t>onteigeningen lopende (aktes komen geleidelijk binnen)</t>
  </si>
  <si>
    <t>najaar 2017</t>
  </si>
  <si>
    <t>Nog bespreking bezig ivm afsluiten eikenlaan /renthuislaan met de stad Waregem.</t>
  </si>
  <si>
    <t>AWV</t>
  </si>
  <si>
    <t>Gebr. De Waele (failliet gegaan)</t>
  </si>
  <si>
    <t>Ondermaatse ondersteuning studiebureau</t>
  </si>
  <si>
    <t>nieuw voorontwerp GBC okt 2016</t>
  </si>
  <si>
    <t>voorjaar 2018</t>
  </si>
  <si>
    <t>Marcel Nijs nv (overgenomen door DCA)</t>
  </si>
  <si>
    <t>Een aanbesteding is voorzien voor voorjaar 2017. Nog onteigeningen nodig zijn, gaat niet vooruit bij de dienst Vastgoedtransacties. Gelieve deze problematiek op hoger niveau aan te kaarten. Ondertussen is bouwvergunning ook vervallen en moet een nieuwe aangevraagd worden.</t>
  </si>
  <si>
    <t>Onteigeningen zijn nog niet volledig rond. Bouwvergunning  is ondertussen weer vervallen. Vermits er nog onteigeningen moeten gebeuren kan de einddatum der werken nog niet gegeven worden.</t>
  </si>
  <si>
    <t xml:space="preserve">Veel problemen op de werf. </t>
  </si>
  <si>
    <t>Er zal getracht worden om dit dossier ten allerlaatste tegen maart 2017 volledig af tre ronden. De werken zijn volledig gedaan. Resultaten van alle proeven zijn gekend, maar onderhoud van aanplantingen is niet goed gedaan en een aantal OP posten zijn nog niet volledig afgerond.</t>
  </si>
  <si>
    <t>nutsmaatschappijen zijn gestart met de werken. AWV kan ten vroegste in januari starten met de werken vermits de onteigeningen nog niet in orde zijn. Als onteigeningen niet in orde zijn, dan moet start project verder uitgesteld worden.</t>
  </si>
  <si>
    <t>Werken beëindigd maar nog niet voorlopig opgeleverd. Een aantal proeven moeten nog in orde gebracht worden en refracties moeten nog berekend worden. Studiebureau Sweco onderneemt weinig initiatief.</t>
  </si>
  <si>
    <t>Onteigeningen zijn nog niet volledig rond.</t>
  </si>
  <si>
    <t xml:space="preserve">Onteigeningen zijn nog niet volledig rond. Onteigeningen zullen vermoedelijk pas in 2019 rond zijn. Heeft het dan zin om deze rij in deze tabel in te vullen? </t>
  </si>
  <si>
    <t>uitgevoerd</t>
  </si>
  <si>
    <t>215 werkdagen</t>
  </si>
  <si>
    <t>begin 2018</t>
  </si>
  <si>
    <t>Onteigeningen zijn nog niet volledig rond. Daarom kan datum aanvangsbevel nog niet opgegeven worden. Bouwvergunning werd verkregen.</t>
  </si>
  <si>
    <t>180 werkdagen</t>
  </si>
  <si>
    <t>midden 2017; onteigeningen vlotten niet, waardoor aanbesteding steeds achteruit wordt geschoven</t>
  </si>
  <si>
    <t>zie 4110</t>
  </si>
  <si>
    <t>bouwverlof 2017</t>
  </si>
  <si>
    <t>2013/34</t>
  </si>
  <si>
    <t>Knelpunten april 2017</t>
  </si>
  <si>
    <t xml:space="preserve">Zolang de onteigeningen niet rond zijn, en er op jaren na geen zicht is op wanneer deze rond zullen zijn, kan niet gezegd worden wanneer dit project zal aanbesteed worden. </t>
  </si>
  <si>
    <t>Voor de meeste percelen werden op heden verkoopsbeloften ondertekend. Voor een aantal ook reeds aktes. 1 eigenaar heeft nog niets ondertekend</t>
  </si>
  <si>
    <t>VTG goedgekeurd op 13/11/2014. Nieuw VTG zal in mai naar PCO ogestuurd worden.</t>
  </si>
  <si>
    <t xml:space="preserve">9/02/2016. </t>
  </si>
  <si>
    <t>midden 2018</t>
  </si>
  <si>
    <t>Nutsmaatschappijen moeten eerst nog een half jaar werken alvorens wij kunnen starte; Vandaar dat aanvangsbevel pas laat in 2018 zal gegeven worden</t>
  </si>
  <si>
    <t>Kan nog niet gegeven worden, onteigeningen nog niet afgerond</t>
  </si>
  <si>
    <t>Onteigeningen lopende, vermoedelijk pas rond in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</si>
</sst>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64" formatCode="_-* #,##0.00\ &quot;€&quot;_-;\-* #,##0.00\ &quot;€&quot;_-;_-* &quot;-&quot;??\ &quot;€&quot;_-;_-@_-"/>
    <numFmt numFmtId="165" formatCode="d/mm/yy;@"/>
    <numFmt numFmtId="166" formatCode="#,##0.00\ [$€-1];[Red]\-#,##0.00\ [$€-1]"/>
    <numFmt numFmtId="167" formatCode="#,##0\ [$€-1];[Red]\-#,##0\ [$€-1]"/>
  </numFmts>
  <fonts count="11" x14ac:knownFonts="1">
    <font>
      <sz val="10"/>
      <name val="Arial"/>
    </font>
    <font>
      <sz val="10"/>
      <name val="Arial"/>
      <family val="2"/>
    </font>
    <font>
      <sz val="8"/>
      <name val="Arial"/>
      <family val="2"/>
    </font>
    <font>
      <b/>
      <sz val="10"/>
      <name val="Arial"/>
      <family val="2"/>
    </font>
    <font>
      <sz val="10"/>
      <name val="Arial"/>
      <family val="2"/>
    </font>
    <font>
      <b/>
      <u/>
      <sz val="14"/>
      <name val="Arial"/>
      <family val="2"/>
    </font>
    <font>
      <sz val="10"/>
      <name val="Arial"/>
      <family val="2"/>
    </font>
    <font>
      <sz val="10"/>
      <name val="Arial"/>
      <family val="2"/>
    </font>
    <font>
      <sz val="9"/>
      <color indexed="81"/>
      <name val="Tahoma"/>
      <family val="2"/>
    </font>
    <font>
      <b/>
      <sz val="9"/>
      <color indexed="81"/>
      <name val="Tahoma"/>
      <family val="2"/>
    </font>
    <font>
      <sz val="10"/>
      <name val="Arial"/>
      <family val="2"/>
    </font>
  </fonts>
  <fills count="9">
    <fill>
      <patternFill patternType="none"/>
    </fill>
    <fill>
      <patternFill patternType="gray125"/>
    </fill>
    <fill>
      <patternFill patternType="solid">
        <fgColor indexed="51"/>
        <bgColor indexed="64"/>
      </patternFill>
    </fill>
    <fill>
      <patternFill patternType="solid">
        <fgColor rgb="FFFFCC99"/>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rgb="FF99CCFF"/>
        <bgColor indexed="64"/>
      </patternFill>
    </fill>
    <fill>
      <patternFill patternType="solid">
        <fgColor rgb="FFFFFF00"/>
        <bgColor indexed="64"/>
      </patternFill>
    </fill>
  </fills>
  <borders count="32">
    <border>
      <left/>
      <right/>
      <top/>
      <bottom/>
      <diagonal/>
    </border>
    <border>
      <left style="thin">
        <color indexed="8"/>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style="thin">
        <color indexed="8"/>
      </left>
      <right/>
      <top style="thin">
        <color indexed="65"/>
      </top>
      <bottom/>
      <diagonal/>
    </border>
    <border>
      <left style="thin">
        <color indexed="65"/>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auto="1"/>
      </left>
      <right/>
      <top style="thin">
        <color indexed="64"/>
      </top>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right/>
      <top style="thin">
        <color indexed="64"/>
      </top>
      <bottom/>
      <diagonal/>
    </border>
    <border>
      <left/>
      <right/>
      <top style="thin">
        <color auto="1"/>
      </top>
      <bottom style="medium">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top/>
      <bottom style="medium">
        <color indexed="64"/>
      </bottom>
      <diagonal/>
    </border>
    <border>
      <left style="thin">
        <color auto="1"/>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diagonal/>
    </border>
  </borders>
  <cellStyleXfs count="12">
    <xf numFmtId="0" fontId="0" fillId="0" borderId="0"/>
    <xf numFmtId="164" fontId="1" fillId="0" borderId="0" applyFont="0" applyFill="0" applyBorder="0" applyAlignment="0" applyProtection="0"/>
    <xf numFmtId="164" fontId="6"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43" fontId="10" fillId="0" borderId="0" applyFont="0" applyFill="0" applyBorder="0" applyAlignment="0" applyProtection="0"/>
  </cellStyleXfs>
  <cellXfs count="192">
    <xf numFmtId="0" fontId="0" fillId="0" borderId="0" xfId="0"/>
    <xf numFmtId="0" fontId="4" fillId="0" borderId="0" xfId="0" applyFont="1" applyAlignment="1">
      <alignment vertical="top"/>
    </xf>
    <xf numFmtId="0" fontId="4" fillId="0" borderId="0" xfId="0" applyFont="1" applyAlignment="1">
      <alignment vertical="top" wrapText="1"/>
    </xf>
    <xf numFmtId="0" fontId="0" fillId="0" borderId="0" xfId="0" applyAlignment="1">
      <alignment horizontal="center"/>
    </xf>
    <xf numFmtId="0" fontId="5" fillId="0" borderId="0" xfId="0" applyFont="1"/>
    <xf numFmtId="0" fontId="4" fillId="0" borderId="0" xfId="0" applyFont="1" applyAlignment="1">
      <alignment horizontal="center" vertical="top"/>
    </xf>
    <xf numFmtId="0" fontId="4" fillId="0" borderId="0" xfId="0" applyNumberFormat="1" applyFont="1" applyAlignment="1">
      <alignment vertical="top" wrapText="1"/>
    </xf>
    <xf numFmtId="0" fontId="4" fillId="3" borderId="0" xfId="0" applyFont="1" applyFill="1" applyAlignment="1">
      <alignment vertical="top"/>
    </xf>
    <xf numFmtId="0" fontId="4" fillId="4" borderId="0" xfId="0" applyFont="1" applyFill="1" applyAlignment="1">
      <alignment vertical="top"/>
    </xf>
    <xf numFmtId="0" fontId="4" fillId="5" borderId="0" xfId="0" applyFont="1" applyFill="1" applyAlignment="1">
      <alignment vertical="top"/>
    </xf>
    <xf numFmtId="0" fontId="4" fillId="6" borderId="0" xfId="0" applyFont="1" applyFill="1" applyAlignment="1">
      <alignment vertical="top"/>
    </xf>
    <xf numFmtId="0" fontId="4" fillId="7" borderId="0" xfId="0" applyFont="1" applyFill="1" applyAlignment="1">
      <alignment vertical="top"/>
    </xf>
    <xf numFmtId="0" fontId="1" fillId="7" borderId="0" xfId="0" applyFont="1" applyFill="1" applyAlignment="1">
      <alignment vertical="top"/>
    </xf>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Border="1"/>
    <xf numFmtId="0" fontId="1" fillId="0" borderId="6" xfId="0" applyFont="1" applyBorder="1"/>
    <xf numFmtId="0" fontId="1" fillId="3" borderId="0" xfId="0" applyFont="1" applyFill="1" applyAlignment="1">
      <alignment vertical="top"/>
    </xf>
    <xf numFmtId="0" fontId="0" fillId="0" borderId="0" xfId="0"/>
    <xf numFmtId="0" fontId="0" fillId="0" borderId="1" xfId="0" applyBorder="1"/>
    <xf numFmtId="0" fontId="0" fillId="0" borderId="0" xfId="0" applyAlignment="1">
      <alignment horizontal="left"/>
    </xf>
    <xf numFmtId="0" fontId="0" fillId="0" borderId="0" xfId="0" applyNumberFormat="1"/>
    <xf numFmtId="164" fontId="0" fillId="0" borderId="0" xfId="0" applyNumberFormat="1"/>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64" fontId="0" fillId="0" borderId="8" xfId="0" applyNumberFormat="1" applyBorder="1" applyAlignment="1">
      <alignment horizontal="center"/>
    </xf>
    <xf numFmtId="164" fontId="0" fillId="0" borderId="9" xfId="0" applyNumberFormat="1" applyBorder="1" applyAlignment="1">
      <alignment horizontal="center"/>
    </xf>
    <xf numFmtId="164" fontId="0" fillId="0" borderId="10" xfId="0" applyNumberFormat="1" applyBorder="1" applyAlignment="1">
      <alignment horizontal="center"/>
    </xf>
    <xf numFmtId="164" fontId="0" fillId="0" borderId="11" xfId="0" applyNumberFormat="1" applyBorder="1" applyAlignment="1">
      <alignment horizontal="center"/>
    </xf>
    <xf numFmtId="164" fontId="0" fillId="0" borderId="12" xfId="0" applyNumberFormat="1" applyBorder="1" applyAlignment="1">
      <alignment horizontal="center"/>
    </xf>
    <xf numFmtId="164" fontId="0" fillId="0" borderId="13" xfId="0" applyNumberFormat="1" applyBorder="1" applyAlignment="1">
      <alignment horizontal="center"/>
    </xf>
    <xf numFmtId="4" fontId="0" fillId="0" borderId="0" xfId="0" applyNumberFormat="1"/>
    <xf numFmtId="0" fontId="3" fillId="2" borderId="15" xfId="0" applyFont="1" applyFill="1" applyBorder="1" applyAlignment="1">
      <alignment vertical="top" wrapText="1"/>
    </xf>
    <xf numFmtId="0" fontId="3" fillId="2" borderId="15" xfId="0" applyFont="1" applyFill="1" applyBorder="1" applyAlignment="1">
      <alignment horizontal="center" vertical="top" wrapText="1"/>
    </xf>
    <xf numFmtId="164" fontId="3" fillId="2" borderId="15" xfId="1" applyFont="1" applyFill="1" applyBorder="1" applyAlignment="1">
      <alignment vertical="top" wrapText="1"/>
    </xf>
    <xf numFmtId="165" fontId="3" fillId="2" borderId="15" xfId="0" applyNumberFormat="1" applyFont="1" applyFill="1" applyBorder="1" applyAlignment="1">
      <alignment vertical="top" wrapText="1"/>
    </xf>
    <xf numFmtId="0" fontId="1" fillId="0" borderId="7" xfId="0" applyNumberFormat="1" applyFont="1" applyBorder="1" applyAlignment="1">
      <alignment vertical="top" wrapText="1"/>
    </xf>
    <xf numFmtId="0" fontId="1" fillId="0" borderId="0" xfId="0" applyFont="1" applyAlignment="1">
      <alignment vertical="top"/>
    </xf>
    <xf numFmtId="49" fontId="1" fillId="3" borderId="16" xfId="0" applyNumberFormat="1" applyFont="1" applyFill="1" applyBorder="1" applyAlignment="1">
      <alignment vertical="top"/>
    </xf>
    <xf numFmtId="49" fontId="1" fillId="3" borderId="16" xfId="0" applyNumberFormat="1" applyFont="1" applyFill="1" applyBorder="1" applyAlignment="1">
      <alignment vertical="top" wrapText="1"/>
    </xf>
    <xf numFmtId="3" fontId="1" fillId="3" borderId="16" xfId="0" applyNumberFormat="1" applyFont="1" applyFill="1" applyBorder="1" applyAlignment="1">
      <alignment horizontal="center" vertical="top"/>
    </xf>
    <xf numFmtId="0" fontId="1" fillId="3" borderId="16" xfId="0" applyNumberFormat="1" applyFont="1" applyFill="1" applyBorder="1" applyAlignment="1">
      <alignment vertical="top" wrapText="1"/>
    </xf>
    <xf numFmtId="164" fontId="1" fillId="3" borderId="16" xfId="1" applyFont="1" applyFill="1" applyBorder="1" applyAlignment="1">
      <alignment horizontal="center" vertical="top" wrapText="1"/>
    </xf>
    <xf numFmtId="14" fontId="1" fillId="3" borderId="16" xfId="1" applyNumberFormat="1" applyFont="1" applyFill="1" applyBorder="1" applyAlignment="1">
      <alignment horizontal="center" vertical="top"/>
    </xf>
    <xf numFmtId="165" fontId="1" fillId="3" borderId="16" xfId="0" applyNumberFormat="1" applyFont="1" applyFill="1" applyBorder="1" applyAlignment="1">
      <alignment horizontal="center" vertical="top" wrapText="1"/>
    </xf>
    <xf numFmtId="165" fontId="1" fillId="3" borderId="16" xfId="0" applyNumberFormat="1" applyFont="1" applyFill="1" applyBorder="1" applyAlignment="1">
      <alignment horizontal="center" vertical="top"/>
    </xf>
    <xf numFmtId="164" fontId="1" fillId="3" borderId="16" xfId="1" applyFont="1" applyFill="1" applyBorder="1" applyAlignment="1">
      <alignment horizontal="center" vertical="top"/>
    </xf>
    <xf numFmtId="0" fontId="1" fillId="3" borderId="7" xfId="0" applyFont="1" applyFill="1" applyBorder="1" applyAlignment="1">
      <alignment vertical="top"/>
    </xf>
    <xf numFmtId="166" fontId="1" fillId="3" borderId="16" xfId="0" applyNumberFormat="1" applyFont="1" applyFill="1" applyBorder="1" applyAlignment="1">
      <alignment vertical="top" wrapText="1"/>
    </xf>
    <xf numFmtId="165" fontId="1" fillId="3" borderId="16" xfId="0" applyNumberFormat="1" applyFont="1" applyFill="1" applyBorder="1" applyAlignment="1">
      <alignment horizontal="left" vertical="top" wrapText="1"/>
    </xf>
    <xf numFmtId="0" fontId="1" fillId="4" borderId="16" xfId="0" applyFont="1" applyFill="1" applyBorder="1" applyAlignment="1">
      <alignment vertical="top"/>
    </xf>
    <xf numFmtId="0" fontId="1" fillId="4" borderId="16" xfId="0" applyFont="1" applyFill="1" applyBorder="1" applyAlignment="1">
      <alignment vertical="top" wrapText="1"/>
    </xf>
    <xf numFmtId="0" fontId="1" fillId="4" borderId="16" xfId="0" applyFont="1" applyFill="1" applyBorder="1" applyAlignment="1">
      <alignment horizontal="center" vertical="top"/>
    </xf>
    <xf numFmtId="0" fontId="1" fillId="4" borderId="16" xfId="0" applyNumberFormat="1" applyFont="1" applyFill="1" applyBorder="1" applyAlignment="1">
      <alignment vertical="top" wrapText="1"/>
    </xf>
    <xf numFmtId="164" fontId="1" fillId="4" borderId="16" xfId="1" applyFont="1" applyFill="1" applyBorder="1" applyAlignment="1">
      <alignment horizontal="center" vertical="top" wrapText="1"/>
    </xf>
    <xf numFmtId="14" fontId="1" fillId="4" borderId="16" xfId="1" applyNumberFormat="1" applyFont="1" applyFill="1" applyBorder="1" applyAlignment="1">
      <alignment horizontal="center" vertical="top"/>
    </xf>
    <xf numFmtId="165" fontId="1" fillId="4" borderId="16" xfId="0" applyNumberFormat="1" applyFont="1" applyFill="1" applyBorder="1" applyAlignment="1">
      <alignment horizontal="center" vertical="top" wrapText="1"/>
    </xf>
    <xf numFmtId="1" fontId="1" fillId="4" borderId="16" xfId="0" applyNumberFormat="1" applyFont="1" applyFill="1" applyBorder="1" applyAlignment="1">
      <alignment horizontal="center" vertical="top"/>
    </xf>
    <xf numFmtId="165" fontId="1" fillId="4" borderId="16" xfId="0" applyNumberFormat="1" applyFont="1" applyFill="1" applyBorder="1" applyAlignment="1">
      <alignment horizontal="center" vertical="top"/>
    </xf>
    <xf numFmtId="164" fontId="1" fillId="4" borderId="16" xfId="1" applyFont="1" applyFill="1" applyBorder="1" applyAlignment="1">
      <alignment horizontal="center" vertical="top"/>
    </xf>
    <xf numFmtId="0" fontId="1" fillId="4" borderId="7" xfId="0" applyFont="1" applyFill="1" applyBorder="1" applyAlignment="1">
      <alignment vertical="top"/>
    </xf>
    <xf numFmtId="0" fontId="1" fillId="4" borderId="0" xfId="0" applyFont="1" applyFill="1" applyAlignment="1">
      <alignment vertical="top"/>
    </xf>
    <xf numFmtId="1" fontId="1" fillId="4" borderId="16" xfId="0" applyNumberFormat="1" applyFont="1" applyFill="1" applyBorder="1" applyAlignment="1">
      <alignment horizontal="left" vertical="top" wrapText="1"/>
    </xf>
    <xf numFmtId="17" fontId="1" fillId="4" borderId="16" xfId="0" applyNumberFormat="1" applyFont="1" applyFill="1" applyBorder="1" applyAlignment="1">
      <alignment horizontal="left" vertical="top" wrapText="1"/>
    </xf>
    <xf numFmtId="1" fontId="1" fillId="4" borderId="16" xfId="0" applyNumberFormat="1" applyFont="1" applyFill="1" applyBorder="1" applyAlignment="1">
      <alignment horizontal="center" vertical="top" wrapText="1"/>
    </xf>
    <xf numFmtId="17" fontId="1" fillId="4" borderId="16" xfId="0" applyNumberFormat="1" applyFont="1" applyFill="1" applyBorder="1" applyAlignment="1">
      <alignment vertical="top" wrapText="1"/>
    </xf>
    <xf numFmtId="0" fontId="1" fillId="5" borderId="16" xfId="0" applyFont="1" applyFill="1" applyBorder="1" applyAlignment="1">
      <alignment vertical="top"/>
    </xf>
    <xf numFmtId="0" fontId="1" fillId="5" borderId="16" xfId="0" applyFont="1" applyFill="1" applyBorder="1" applyAlignment="1">
      <alignment vertical="top" wrapText="1"/>
    </xf>
    <xf numFmtId="0" fontId="1" fillId="5" borderId="16" xfId="0" applyFont="1" applyFill="1" applyBorder="1" applyAlignment="1">
      <alignment horizontal="center" vertical="top"/>
    </xf>
    <xf numFmtId="0" fontId="1" fillId="5" borderId="16" xfId="0" applyNumberFormat="1" applyFont="1" applyFill="1" applyBorder="1" applyAlignment="1">
      <alignment vertical="top" wrapText="1"/>
    </xf>
    <xf numFmtId="164" fontId="1" fillId="5" borderId="16" xfId="1" applyFont="1" applyFill="1" applyBorder="1" applyAlignment="1">
      <alignment horizontal="center" vertical="top" wrapText="1"/>
    </xf>
    <xf numFmtId="14" fontId="1" fillId="5" borderId="16" xfId="1" applyNumberFormat="1" applyFont="1" applyFill="1" applyBorder="1" applyAlignment="1">
      <alignment horizontal="center" vertical="top"/>
    </xf>
    <xf numFmtId="165" fontId="1" fillId="5" borderId="16" xfId="0" applyNumberFormat="1" applyFont="1" applyFill="1" applyBorder="1" applyAlignment="1">
      <alignment horizontal="center" vertical="top" wrapText="1"/>
    </xf>
    <xf numFmtId="165" fontId="1" fillId="5" borderId="16" xfId="0" applyNumberFormat="1" applyFont="1" applyFill="1" applyBorder="1" applyAlignment="1">
      <alignment horizontal="center" vertical="top"/>
    </xf>
    <xf numFmtId="164" fontId="1" fillId="5" borderId="16" xfId="1" applyFont="1" applyFill="1" applyBorder="1" applyAlignment="1">
      <alignment horizontal="center" vertical="top"/>
    </xf>
    <xf numFmtId="0" fontId="1" fillId="5" borderId="7" xfId="0" applyNumberFormat="1" applyFont="1" applyFill="1" applyBorder="1" applyAlignment="1">
      <alignment vertical="top" wrapText="1"/>
    </xf>
    <xf numFmtId="0" fontId="1" fillId="5" borderId="0" xfId="0" applyFont="1" applyFill="1" applyAlignment="1">
      <alignment vertical="top"/>
    </xf>
    <xf numFmtId="0" fontId="1" fillId="5" borderId="16" xfId="0" applyNumberFormat="1" applyFont="1" applyFill="1" applyBorder="1" applyAlignment="1">
      <alignment horizontal="center" vertical="top" wrapText="1"/>
    </xf>
    <xf numFmtId="0" fontId="1" fillId="6" borderId="16" xfId="0" applyFont="1" applyFill="1" applyBorder="1" applyAlignment="1">
      <alignment vertical="top"/>
    </xf>
    <xf numFmtId="0" fontId="1" fillId="6" borderId="16" xfId="0" applyFont="1" applyFill="1" applyBorder="1" applyAlignment="1">
      <alignment vertical="top" wrapText="1"/>
    </xf>
    <xf numFmtId="0" fontId="1" fillId="6" borderId="16" xfId="0" applyFont="1" applyFill="1" applyBorder="1" applyAlignment="1">
      <alignment horizontal="center" vertical="top"/>
    </xf>
    <xf numFmtId="0" fontId="1" fillId="6" borderId="16" xfId="0" applyNumberFormat="1" applyFont="1" applyFill="1" applyBorder="1" applyAlignment="1">
      <alignment vertical="top" wrapText="1"/>
    </xf>
    <xf numFmtId="164" fontId="1" fillId="6" borderId="16" xfId="1" applyFont="1" applyFill="1" applyBorder="1" applyAlignment="1">
      <alignment horizontal="center" vertical="top" wrapText="1"/>
    </xf>
    <xf numFmtId="14" fontId="1" fillId="6" borderId="16" xfId="1" applyNumberFormat="1" applyFont="1" applyFill="1" applyBorder="1" applyAlignment="1">
      <alignment horizontal="center" vertical="top"/>
    </xf>
    <xf numFmtId="165" fontId="1" fillId="6" borderId="16" xfId="0" applyNumberFormat="1" applyFont="1" applyFill="1" applyBorder="1" applyAlignment="1">
      <alignment horizontal="center" vertical="top" wrapText="1"/>
    </xf>
    <xf numFmtId="165" fontId="1" fillId="6" borderId="16" xfId="0" applyNumberFormat="1" applyFont="1" applyFill="1" applyBorder="1" applyAlignment="1">
      <alignment horizontal="center" vertical="top"/>
    </xf>
    <xf numFmtId="164" fontId="1" fillId="6" borderId="16" xfId="1" applyFont="1" applyFill="1" applyBorder="1" applyAlignment="1">
      <alignment horizontal="center" vertical="top"/>
    </xf>
    <xf numFmtId="0" fontId="1" fillId="6" borderId="7" xfId="0" applyFont="1" applyFill="1" applyBorder="1" applyAlignment="1">
      <alignment vertical="top"/>
    </xf>
    <xf numFmtId="0" fontId="1" fillId="6" borderId="0" xfId="0" applyFont="1" applyFill="1" applyAlignment="1">
      <alignment vertical="top"/>
    </xf>
    <xf numFmtId="14" fontId="1" fillId="6" borderId="16" xfId="0" applyNumberFormat="1" applyFont="1" applyFill="1" applyBorder="1" applyAlignment="1">
      <alignment vertical="top" wrapText="1"/>
    </xf>
    <xf numFmtId="164" fontId="1" fillId="6" borderId="16" xfId="4" applyFont="1" applyFill="1" applyBorder="1" applyAlignment="1">
      <alignment horizontal="center" vertical="top" wrapText="1"/>
    </xf>
    <xf numFmtId="14" fontId="1" fillId="6" borderId="16" xfId="4" applyNumberFormat="1" applyFont="1" applyFill="1" applyBorder="1" applyAlignment="1">
      <alignment horizontal="center" vertical="top" wrapText="1"/>
    </xf>
    <xf numFmtId="165" fontId="1" fillId="6" borderId="16" xfId="8" applyNumberFormat="1" applyFont="1" applyFill="1" applyBorder="1" applyAlignment="1">
      <alignment horizontal="left" vertical="top" wrapText="1"/>
    </xf>
    <xf numFmtId="14" fontId="1" fillId="6" borderId="16" xfId="1" applyNumberFormat="1" applyFont="1" applyFill="1" applyBorder="1" applyAlignment="1">
      <alignment horizontal="center" vertical="top" wrapText="1"/>
    </xf>
    <xf numFmtId="0" fontId="1" fillId="7" borderId="16" xfId="0" applyFont="1" applyFill="1" applyBorder="1" applyAlignment="1">
      <alignment vertical="top"/>
    </xf>
    <xf numFmtId="0" fontId="1" fillId="7" borderId="16" xfId="0" applyFont="1" applyFill="1" applyBorder="1" applyAlignment="1">
      <alignment vertical="top" wrapText="1"/>
    </xf>
    <xf numFmtId="0" fontId="1" fillId="7" borderId="16" xfId="0" applyFont="1" applyFill="1" applyBorder="1" applyAlignment="1">
      <alignment horizontal="center" vertical="top"/>
    </xf>
    <xf numFmtId="3" fontId="1" fillId="7" borderId="16" xfId="0" applyNumberFormat="1" applyFont="1" applyFill="1" applyBorder="1" applyAlignment="1">
      <alignment vertical="top" wrapText="1"/>
    </xf>
    <xf numFmtId="0" fontId="1" fillId="7" borderId="16" xfId="0" applyNumberFormat="1" applyFont="1" applyFill="1" applyBorder="1" applyAlignment="1">
      <alignment vertical="top" wrapText="1"/>
    </xf>
    <xf numFmtId="164" fontId="1" fillId="7" borderId="16" xfId="1" applyFont="1" applyFill="1" applyBorder="1" applyAlignment="1">
      <alignment horizontal="center" vertical="top" wrapText="1"/>
    </xf>
    <xf numFmtId="14" fontId="1" fillId="7" borderId="16" xfId="1" applyNumberFormat="1" applyFont="1" applyFill="1" applyBorder="1" applyAlignment="1">
      <alignment horizontal="center" vertical="top"/>
    </xf>
    <xf numFmtId="165" fontId="1" fillId="7" borderId="16" xfId="0" applyNumberFormat="1" applyFont="1" applyFill="1" applyBorder="1" applyAlignment="1">
      <alignment horizontal="center" vertical="top" wrapText="1"/>
    </xf>
    <xf numFmtId="165" fontId="1" fillId="7" borderId="16" xfId="0" applyNumberFormat="1" applyFont="1" applyFill="1" applyBorder="1" applyAlignment="1">
      <alignment horizontal="center" vertical="top"/>
    </xf>
    <xf numFmtId="164" fontId="1" fillId="7" borderId="16" xfId="1" applyFont="1" applyFill="1" applyBorder="1" applyAlignment="1">
      <alignment horizontal="center" vertical="top"/>
    </xf>
    <xf numFmtId="0" fontId="1" fillId="7" borderId="7" xfId="0" applyFont="1" applyFill="1" applyBorder="1" applyAlignment="1">
      <alignment vertical="top"/>
    </xf>
    <xf numFmtId="3" fontId="1" fillId="7" borderId="16" xfId="0" applyNumberFormat="1" applyFont="1" applyFill="1" applyBorder="1" applyAlignment="1">
      <alignment vertical="top"/>
    </xf>
    <xf numFmtId="165" fontId="1" fillId="7" borderId="16" xfId="0" applyNumberFormat="1" applyFont="1" applyFill="1" applyBorder="1" applyAlignment="1">
      <alignment horizontal="left" vertical="top" wrapText="1"/>
    </xf>
    <xf numFmtId="0" fontId="1" fillId="7" borderId="17" xfId="0" applyFont="1" applyFill="1" applyBorder="1" applyAlignment="1">
      <alignment vertical="top"/>
    </xf>
    <xf numFmtId="0" fontId="1" fillId="7" borderId="17" xfId="0" applyFont="1" applyFill="1" applyBorder="1" applyAlignment="1">
      <alignment vertical="top" wrapText="1"/>
    </xf>
    <xf numFmtId="0" fontId="1" fillId="7" borderId="17" xfId="0" applyFont="1" applyFill="1" applyBorder="1" applyAlignment="1">
      <alignment horizontal="center" vertical="top"/>
    </xf>
    <xf numFmtId="3" fontId="1" fillId="7" borderId="17" xfId="0" applyNumberFormat="1" applyFont="1" applyFill="1" applyBorder="1" applyAlignment="1">
      <alignment vertical="top" wrapText="1"/>
    </xf>
    <xf numFmtId="0" fontId="1" fillId="7" borderId="17" xfId="0" applyNumberFormat="1" applyFont="1" applyFill="1" applyBorder="1" applyAlignment="1">
      <alignment vertical="top" wrapText="1"/>
    </xf>
    <xf numFmtId="164" fontId="1" fillId="7" borderId="17" xfId="1" applyFont="1" applyFill="1" applyBorder="1" applyAlignment="1">
      <alignment horizontal="center" vertical="top" wrapText="1"/>
    </xf>
    <xf numFmtId="14" fontId="1" fillId="7" borderId="17" xfId="1" applyNumberFormat="1" applyFont="1" applyFill="1" applyBorder="1" applyAlignment="1">
      <alignment horizontal="center" vertical="top"/>
    </xf>
    <xf numFmtId="165" fontId="1" fillId="7" borderId="17" xfId="0" applyNumberFormat="1" applyFont="1" applyFill="1" applyBorder="1" applyAlignment="1">
      <alignment horizontal="center" vertical="top" wrapText="1"/>
    </xf>
    <xf numFmtId="165" fontId="1" fillId="7" borderId="18" xfId="0" applyNumberFormat="1" applyFont="1" applyFill="1" applyBorder="1" applyAlignment="1">
      <alignment horizontal="center" vertical="top"/>
    </xf>
    <xf numFmtId="165" fontId="1" fillId="7" borderId="17" xfId="0" applyNumberFormat="1" applyFont="1" applyFill="1" applyBorder="1" applyAlignment="1">
      <alignment horizontal="center" vertical="top"/>
    </xf>
    <xf numFmtId="164" fontId="1" fillId="7" borderId="17" xfId="1" applyFont="1" applyFill="1" applyBorder="1" applyAlignment="1">
      <alignment horizontal="center" vertical="top"/>
    </xf>
    <xf numFmtId="0" fontId="3" fillId="2" borderId="19" xfId="0" applyFont="1" applyFill="1" applyBorder="1" applyAlignment="1">
      <alignment vertical="top"/>
    </xf>
    <xf numFmtId="0" fontId="1" fillId="3" borderId="20" xfId="0" applyFont="1" applyFill="1" applyBorder="1" applyAlignment="1">
      <alignment vertical="top"/>
    </xf>
    <xf numFmtId="0" fontId="1" fillId="4" borderId="20" xfId="0" applyFont="1" applyFill="1" applyBorder="1" applyAlignment="1">
      <alignment vertical="top"/>
    </xf>
    <xf numFmtId="0" fontId="1" fillId="5" borderId="20" xfId="0" applyFont="1" applyFill="1" applyBorder="1" applyAlignment="1">
      <alignment vertical="top"/>
    </xf>
    <xf numFmtId="0" fontId="1" fillId="6" borderId="20" xfId="0" applyFont="1" applyFill="1" applyBorder="1" applyAlignment="1">
      <alignment vertical="top"/>
    </xf>
    <xf numFmtId="0" fontId="1" fillId="7" borderId="20" xfId="0" applyFont="1" applyFill="1" applyBorder="1" applyAlignment="1">
      <alignment vertical="top"/>
    </xf>
    <xf numFmtId="0" fontId="1" fillId="7" borderId="21" xfId="0" applyFont="1" applyFill="1" applyBorder="1" applyAlignment="1">
      <alignment vertical="top"/>
    </xf>
    <xf numFmtId="0" fontId="0" fillId="0" borderId="22" xfId="0" applyBorder="1"/>
    <xf numFmtId="0" fontId="0" fillId="0" borderId="22" xfId="0" pivotButton="1" applyBorder="1"/>
    <xf numFmtId="0" fontId="0" fillId="0" borderId="27" xfId="0" applyBorder="1"/>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2" xfId="0" pivotButton="1"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164" fontId="0" fillId="0" borderId="22" xfId="0" applyNumberFormat="1" applyBorder="1" applyAlignment="1">
      <alignment horizontal="center"/>
    </xf>
    <xf numFmtId="164" fontId="0" fillId="0" borderId="23" xfId="0" applyNumberFormat="1" applyBorder="1" applyAlignment="1">
      <alignment horizontal="center"/>
    </xf>
    <xf numFmtId="164" fontId="0" fillId="0" borderId="24" xfId="0" applyNumberFormat="1" applyBorder="1" applyAlignment="1">
      <alignment horizontal="center"/>
    </xf>
    <xf numFmtId="0" fontId="1" fillId="7" borderId="28" xfId="0" applyNumberFormat="1" applyFont="1" applyFill="1" applyBorder="1" applyAlignment="1">
      <alignment vertical="top" wrapText="1"/>
    </xf>
    <xf numFmtId="2" fontId="1" fillId="7" borderId="14" xfId="0" applyNumberFormat="1" applyFont="1" applyFill="1" applyBorder="1" applyAlignment="1">
      <alignment vertical="top" wrapText="1"/>
    </xf>
    <xf numFmtId="14" fontId="1" fillId="5" borderId="16" xfId="0" applyNumberFormat="1" applyFont="1" applyFill="1" applyBorder="1" applyAlignment="1">
      <alignment vertical="top" wrapText="1"/>
    </xf>
    <xf numFmtId="0" fontId="0" fillId="0" borderId="0" xfId="0"/>
    <xf numFmtId="0" fontId="0" fillId="0" borderId="0" xfId="0" pivotButton="1"/>
    <xf numFmtId="0" fontId="0" fillId="0" borderId="0" xfId="0" applyAlignment="1">
      <alignment horizontal="left"/>
    </xf>
    <xf numFmtId="0" fontId="0" fillId="0" borderId="0" xfId="0" applyNumberFormat="1"/>
    <xf numFmtId="165" fontId="1" fillId="3" borderId="29" xfId="0" applyNumberFormat="1" applyFont="1" applyFill="1" applyBorder="1" applyAlignment="1">
      <alignment horizontal="center" vertical="top"/>
    </xf>
    <xf numFmtId="165" fontId="1" fillId="4" borderId="29" xfId="0" applyNumberFormat="1" applyFont="1" applyFill="1" applyBorder="1" applyAlignment="1">
      <alignment horizontal="center" vertical="top"/>
    </xf>
    <xf numFmtId="165" fontId="1" fillId="5" borderId="29" xfId="0" applyNumberFormat="1" applyFont="1" applyFill="1" applyBorder="1" applyAlignment="1">
      <alignment horizontal="center" vertical="top"/>
    </xf>
    <xf numFmtId="165" fontId="1" fillId="6" borderId="29" xfId="0" applyNumberFormat="1" applyFont="1" applyFill="1" applyBorder="1" applyAlignment="1">
      <alignment horizontal="center" vertical="top"/>
    </xf>
    <xf numFmtId="165" fontId="1" fillId="7" borderId="29" xfId="0" applyNumberFormat="1" applyFont="1" applyFill="1" applyBorder="1" applyAlignment="1">
      <alignment horizontal="center" vertical="top"/>
    </xf>
    <xf numFmtId="14" fontId="1" fillId="3" borderId="16" xfId="1" applyNumberFormat="1" applyFont="1" applyFill="1" applyBorder="1" applyAlignment="1">
      <alignment horizontal="center" vertical="top" wrapText="1"/>
    </xf>
    <xf numFmtId="4" fontId="0" fillId="0" borderId="0" xfId="0" applyNumberFormat="1"/>
    <xf numFmtId="0" fontId="1" fillId="3" borderId="29" xfId="0" applyNumberFormat="1" applyFont="1" applyFill="1" applyBorder="1" applyAlignment="1">
      <alignment vertical="top" wrapText="1"/>
    </xf>
    <xf numFmtId="0" fontId="1" fillId="4" borderId="29" xfId="0" applyNumberFormat="1" applyFont="1" applyFill="1" applyBorder="1" applyAlignment="1">
      <alignment vertical="top" wrapText="1"/>
    </xf>
    <xf numFmtId="0" fontId="1" fillId="5" borderId="29" xfId="0" applyNumberFormat="1" applyFont="1" applyFill="1" applyBorder="1" applyAlignment="1">
      <alignment vertical="top" wrapText="1"/>
    </xf>
    <xf numFmtId="0" fontId="1" fillId="6" borderId="29" xfId="0" applyNumberFormat="1" applyFont="1" applyFill="1" applyBorder="1" applyAlignment="1">
      <alignment vertical="top" wrapText="1"/>
    </xf>
    <xf numFmtId="14" fontId="1" fillId="6" borderId="29" xfId="0" applyNumberFormat="1" applyFont="1" applyFill="1" applyBorder="1" applyAlignment="1">
      <alignment vertical="top" wrapText="1"/>
    </xf>
    <xf numFmtId="0" fontId="1" fillId="7" borderId="29" xfId="0" applyNumberFormat="1" applyFont="1" applyFill="1" applyBorder="1" applyAlignment="1">
      <alignment vertical="top" wrapText="1"/>
    </xf>
    <xf numFmtId="2" fontId="1" fillId="7" borderId="29" xfId="0" applyNumberFormat="1" applyFont="1" applyFill="1" applyBorder="1" applyAlignment="1">
      <alignment vertical="top" wrapText="1"/>
    </xf>
    <xf numFmtId="0" fontId="1" fillId="7" borderId="30" xfId="0" applyNumberFormat="1" applyFont="1" applyFill="1" applyBorder="1" applyAlignment="1">
      <alignment vertical="top" wrapText="1"/>
    </xf>
    <xf numFmtId="0" fontId="1" fillId="0" borderId="0" xfId="0" applyFont="1" applyAlignment="1">
      <alignment vertical="top" wrapText="1"/>
    </xf>
    <xf numFmtId="164" fontId="1" fillId="0" borderId="0" xfId="1" applyFont="1" applyAlignment="1">
      <alignment vertical="top" wrapText="1"/>
    </xf>
    <xf numFmtId="164" fontId="1" fillId="0" borderId="0" xfId="1" applyFont="1" applyAlignment="1">
      <alignment vertical="top"/>
    </xf>
    <xf numFmtId="165" fontId="1" fillId="0" borderId="0" xfId="0" applyNumberFormat="1" applyFont="1" applyAlignment="1">
      <alignment vertical="top" wrapText="1"/>
    </xf>
    <xf numFmtId="165" fontId="1" fillId="0" borderId="0" xfId="0" applyNumberFormat="1" applyFont="1" applyAlignment="1">
      <alignment vertical="top"/>
    </xf>
    <xf numFmtId="14" fontId="1" fillId="5" borderId="16" xfId="0" applyNumberFormat="1" applyFont="1" applyFill="1" applyBorder="1" applyAlignment="1">
      <alignment horizontal="center" vertical="top"/>
    </xf>
    <xf numFmtId="167" fontId="4" fillId="0" borderId="0" xfId="0" applyNumberFormat="1" applyFont="1" applyAlignment="1">
      <alignment vertical="top" wrapText="1"/>
    </xf>
    <xf numFmtId="0" fontId="1" fillId="3" borderId="29" xfId="0" applyNumberFormat="1" applyFont="1" applyFill="1" applyBorder="1" applyAlignment="1">
      <alignment vertical="top" wrapText="1"/>
    </xf>
    <xf numFmtId="165" fontId="1" fillId="3" borderId="29" xfId="0" applyNumberFormat="1" applyFont="1" applyFill="1" applyBorder="1" applyAlignment="1">
      <alignment horizontal="center" vertical="top"/>
    </xf>
    <xf numFmtId="0" fontId="1" fillId="4" borderId="29" xfId="0" applyNumberFormat="1" applyFont="1" applyFill="1" applyBorder="1" applyAlignment="1">
      <alignment horizontal="center" vertical="top"/>
    </xf>
    <xf numFmtId="0" fontId="1" fillId="5" borderId="29" xfId="0" applyNumberFormat="1" applyFont="1" applyFill="1" applyBorder="1" applyAlignment="1">
      <alignment horizontal="center" vertical="top"/>
    </xf>
    <xf numFmtId="0" fontId="3" fillId="2" borderId="31" xfId="0" applyFont="1" applyFill="1" applyBorder="1" applyAlignment="1">
      <alignment vertical="top" wrapText="1"/>
    </xf>
    <xf numFmtId="0" fontId="1" fillId="3" borderId="31" xfId="0" applyNumberFormat="1" applyFont="1" applyFill="1" applyBorder="1" applyAlignment="1">
      <alignment vertical="top" wrapText="1"/>
    </xf>
    <xf numFmtId="0" fontId="1" fillId="4" borderId="31" xfId="0" applyNumberFormat="1" applyFont="1" applyFill="1" applyBorder="1" applyAlignment="1">
      <alignment vertical="top" wrapText="1"/>
    </xf>
    <xf numFmtId="0" fontId="1" fillId="5" borderId="31" xfId="0" applyNumberFormat="1" applyFont="1" applyFill="1" applyBorder="1" applyAlignment="1">
      <alignment vertical="top" wrapText="1"/>
    </xf>
    <xf numFmtId="0" fontId="1" fillId="6" borderId="31" xfId="0" applyNumberFormat="1" applyFont="1" applyFill="1" applyBorder="1" applyAlignment="1">
      <alignment vertical="top" wrapText="1"/>
    </xf>
    <xf numFmtId="14" fontId="1" fillId="6" borderId="31" xfId="0" applyNumberFormat="1" applyFont="1" applyFill="1" applyBorder="1" applyAlignment="1">
      <alignment vertical="top" wrapText="1"/>
    </xf>
    <xf numFmtId="0" fontId="1" fillId="7" borderId="31" xfId="0" applyNumberFormat="1" applyFont="1" applyFill="1" applyBorder="1" applyAlignment="1">
      <alignment vertical="top" wrapText="1"/>
    </xf>
    <xf numFmtId="2" fontId="1" fillId="7" borderId="31" xfId="0" applyNumberFormat="1" applyFont="1" applyFill="1" applyBorder="1" applyAlignment="1">
      <alignment vertical="top" wrapText="1"/>
    </xf>
    <xf numFmtId="0" fontId="1" fillId="8" borderId="31" xfId="0" applyNumberFormat="1" applyFont="1" applyFill="1" applyBorder="1" applyAlignment="1">
      <alignment vertical="top" wrapText="1"/>
    </xf>
    <xf numFmtId="0" fontId="1" fillId="8" borderId="29" xfId="0" applyNumberFormat="1" applyFont="1" applyFill="1" applyBorder="1" applyAlignment="1">
      <alignment vertical="top" wrapText="1"/>
    </xf>
    <xf numFmtId="14" fontId="1" fillId="8" borderId="16" xfId="1" applyNumberFormat="1" applyFont="1" applyFill="1" applyBorder="1" applyAlignment="1">
      <alignment horizontal="center" vertical="top" wrapText="1"/>
    </xf>
    <xf numFmtId="165" fontId="1" fillId="8" borderId="16" xfId="0" applyNumberFormat="1" applyFont="1" applyFill="1" applyBorder="1" applyAlignment="1">
      <alignment horizontal="center" vertical="top" wrapText="1"/>
    </xf>
    <xf numFmtId="165" fontId="1" fillId="8" borderId="16" xfId="0" applyNumberFormat="1" applyFont="1" applyFill="1" applyBorder="1" applyAlignment="1">
      <alignment horizontal="center" vertical="top"/>
    </xf>
    <xf numFmtId="164" fontId="1" fillId="8" borderId="16" xfId="1" applyFont="1" applyFill="1" applyBorder="1" applyAlignment="1">
      <alignment horizontal="center" vertical="top"/>
    </xf>
  </cellXfs>
  <cellStyles count="12">
    <cellStyle name="Komma" xfId="11"/>
    <cellStyle name="Standaard" xfId="0" builtinId="0"/>
    <cellStyle name="Standaard 2" xfId="8"/>
    <cellStyle name="Valuta" xfId="1" builtinId="4"/>
    <cellStyle name="Valuta 2" xfId="2"/>
    <cellStyle name="Valuta 2 2" xfId="4"/>
    <cellStyle name="Valuta 2 2 2" xfId="7"/>
    <cellStyle name="Valuta 2 2 3" xfId="10"/>
    <cellStyle name="Valuta 2 3" xfId="5"/>
    <cellStyle name="Valuta 3" xfId="3"/>
    <cellStyle name="Valuta 3 2" xfId="6"/>
    <cellStyle name="Valuta 3 3" xfId="9"/>
  </cellStyles>
  <dxfs count="51">
    <dxf>
      <numFmt numFmtId="164" formatCode="_-* #,##0.00\ &quot;€&quot;_-;\-* #,##0.00\ &quot;€&quot;_-;_-* &quot;-&quot;??\ &quot;€&quot;_-;_-@_-"/>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val="0"/>
        <i val="0"/>
        <strike val="0"/>
        <condense val="0"/>
        <extend val="0"/>
        <outline val="0"/>
        <shadow val="0"/>
        <u val="none"/>
        <vertAlign val="baseline"/>
        <sz val="10"/>
        <color auto="1"/>
        <name val="Arial"/>
        <scheme val="none"/>
      </font>
      <fill>
        <patternFill patternType="solid">
          <fgColor indexed="64"/>
          <bgColor rgb="FF99CCFF"/>
        </patternFill>
      </fill>
      <alignment horizontal="general" vertical="top" textRotation="0" wrapText="0"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rgb="FF99CCFF"/>
        </patternFill>
      </fill>
      <alignment horizontal="general"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rgb="FF99CCFF"/>
        </patternFill>
      </fill>
      <alignment horizontal="general" vertical="top" textRotation="0" wrapText="1" indent="0" justifyLastLine="0" shrinkToFit="0" readingOrder="0"/>
      <border diagonalUp="0" diagonalDown="0">
        <left style="thin">
          <color auto="1"/>
        </left>
        <right/>
        <top style="thin">
          <color indexed="64"/>
        </top>
        <bottom/>
        <vertical/>
        <horizontal/>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rgb="FF99CCFF"/>
        </patternFill>
      </fill>
      <alignment horizontal="general" vertical="top" textRotation="0" wrapText="1" indent="0" justifyLastLine="0" shrinkToFit="0" readingOrder="0"/>
      <border diagonalUp="0" diagonalDown="0">
        <left style="thin">
          <color auto="1"/>
        </left>
        <right/>
        <top style="thin">
          <color indexed="64"/>
        </top>
        <bottom/>
        <vertical/>
        <horizontal/>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rgb="FF99CCFF"/>
        </patternFill>
      </fill>
      <alignment horizontal="general" vertical="top" textRotation="0" wrapText="1" indent="0" justifyLastLine="0" shrinkToFit="0" readingOrder="0"/>
      <border diagonalUp="0" diagonalDown="0" outline="0">
        <left style="thin">
          <color auto="1"/>
        </left>
        <right/>
        <top style="thin">
          <color indexed="64"/>
        </top>
        <bottom/>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rgb="FF99CCFF"/>
        </patternFill>
      </fill>
      <alignment horizontal="general" vertical="top" textRotation="0" wrapText="1" indent="0" justifyLastLine="0" shrinkToFit="0" readingOrder="0"/>
      <border diagonalUp="0" diagonalDown="0" outline="0">
        <left style="thin">
          <color auto="1"/>
        </left>
        <right/>
        <top style="thin">
          <color indexed="64"/>
        </top>
        <bottom/>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rgb="FF99CCFF"/>
        </patternFill>
      </fill>
      <alignment horizontal="general" vertical="top" textRotation="0" wrapText="1" indent="0" justifyLastLine="0" shrinkToFit="0" readingOrder="0"/>
      <border diagonalUp="0" diagonalDown="0" outline="0">
        <left style="thin">
          <color auto="1"/>
        </left>
        <right/>
        <top style="thin">
          <color indexed="64"/>
        </top>
        <bottom/>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rgb="FF99CCFF"/>
        </patternFill>
      </fill>
      <alignment horizontal="general" vertical="top" textRotation="0" wrapText="1" indent="0" justifyLastLine="0" shrinkToFit="0" readingOrder="0"/>
      <border diagonalUp="0" diagonalDown="0" outline="0">
        <left style="thin">
          <color auto="1"/>
        </left>
        <right/>
        <top style="thin">
          <color indexed="64"/>
        </top>
        <bottom/>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rgb="FF99CCFF"/>
        </patternFill>
      </fill>
      <alignment horizontal="general" vertical="top" textRotation="0" wrapText="1" indent="0" justifyLastLine="0" shrinkToFit="0" readingOrder="0"/>
      <border diagonalUp="0" diagonalDown="0" outline="0">
        <left style="thin">
          <color auto="1"/>
        </left>
        <right/>
        <top style="thin">
          <color indexed="64"/>
        </top>
        <bottom/>
      </border>
    </dxf>
    <dxf>
      <font>
        <b val="0"/>
        <i val="0"/>
        <strike val="0"/>
        <condense val="0"/>
        <extend val="0"/>
        <outline val="0"/>
        <shadow val="0"/>
        <u val="none"/>
        <vertAlign val="baseline"/>
        <sz val="10"/>
        <color auto="1"/>
        <name val="Arial"/>
        <scheme val="none"/>
      </font>
      <fill>
        <patternFill patternType="solid">
          <fgColor indexed="64"/>
          <bgColor rgb="FF99CCFF"/>
        </patternFill>
      </fill>
      <alignment horizontal="center" vertical="top" textRotation="0" wrapText="0" indent="0" justifyLastLine="0" shrinkToFit="0" readingOrder="0"/>
      <border diagonalUp="0" diagonalDown="0" outline="0">
        <left style="thin">
          <color auto="1"/>
        </left>
        <right/>
        <top style="thin">
          <color indexed="64"/>
        </top>
        <bottom/>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rgb="FF99CCFF"/>
        </patternFill>
      </fill>
      <alignment horizontal="general" vertical="top" textRotation="0" wrapText="1" indent="0" justifyLastLine="0" shrinkToFit="0" readingOrder="0"/>
      <border diagonalUp="0" diagonalDown="0" outline="0">
        <left style="thin">
          <color auto="1"/>
        </left>
        <right/>
        <top style="thin">
          <color indexed="64"/>
        </top>
        <bottom/>
      </border>
    </dxf>
    <dxf>
      <font>
        <b val="0"/>
        <i val="0"/>
        <strike val="0"/>
        <condense val="0"/>
        <extend val="0"/>
        <outline val="0"/>
        <shadow val="0"/>
        <u val="none"/>
        <vertAlign val="baseline"/>
        <sz val="10"/>
        <color auto="1"/>
        <name val="Arial"/>
        <scheme val="none"/>
      </font>
      <fill>
        <patternFill patternType="solid">
          <fgColor indexed="64"/>
          <bgColor rgb="FF99CCFF"/>
        </patternFill>
      </fill>
      <alignment horizontal="center" vertical="top" textRotation="0" wrapText="0" indent="0" justifyLastLine="0" shrinkToFit="0" readingOrder="0"/>
      <border diagonalUp="0" diagonalDown="0" outline="0">
        <left style="thin">
          <color auto="1"/>
        </left>
        <right/>
        <top style="thin">
          <color indexed="64"/>
        </top>
        <bottom/>
      </border>
    </dxf>
    <dxf>
      <font>
        <b val="0"/>
        <i val="0"/>
        <strike val="0"/>
        <condense val="0"/>
        <extend val="0"/>
        <outline val="0"/>
        <shadow val="0"/>
        <u val="none"/>
        <vertAlign val="baseline"/>
        <sz val="10"/>
        <color auto="1"/>
        <name val="Arial"/>
        <scheme val="none"/>
      </font>
      <numFmt numFmtId="165" formatCode="d/mm/yy;@"/>
      <fill>
        <patternFill patternType="solid">
          <fgColor indexed="64"/>
          <bgColor rgb="FF99CCFF"/>
        </patternFill>
      </fill>
      <alignment horizontal="center" vertical="top" textRotation="0" wrapText="0" indent="0" justifyLastLine="0" shrinkToFit="0" readingOrder="0"/>
      <border diagonalUp="0" diagonalDown="0" outline="0">
        <left style="thin">
          <color auto="1"/>
        </left>
        <right/>
        <top style="thin">
          <color indexed="64"/>
        </top>
        <bottom/>
      </border>
    </dxf>
    <dxf>
      <font>
        <b val="0"/>
        <i val="0"/>
        <strike val="0"/>
        <condense val="0"/>
        <extend val="0"/>
        <outline val="0"/>
        <shadow val="0"/>
        <u val="none"/>
        <vertAlign val="baseline"/>
        <sz val="10"/>
        <color auto="1"/>
        <name val="Arial"/>
        <scheme val="none"/>
      </font>
      <numFmt numFmtId="165" formatCode="d/mm/yy;@"/>
      <fill>
        <patternFill patternType="solid">
          <fgColor indexed="64"/>
          <bgColor rgb="FF99CCFF"/>
        </patternFill>
      </fill>
      <alignment horizontal="center" vertical="top" textRotation="0" wrapText="0" indent="0" justifyLastLine="0" shrinkToFit="0" readingOrder="0"/>
      <border diagonalUp="0" diagonalDown="0" outline="0">
        <left style="thin">
          <color auto="1"/>
        </left>
        <right/>
        <top style="thin">
          <color indexed="64"/>
        </top>
        <bottom/>
      </border>
    </dxf>
    <dxf>
      <font>
        <b val="0"/>
        <i val="0"/>
        <strike val="0"/>
        <condense val="0"/>
        <extend val="0"/>
        <outline val="0"/>
        <shadow val="0"/>
        <u val="none"/>
        <vertAlign val="baseline"/>
        <sz val="10"/>
        <color auto="1"/>
        <name val="Arial"/>
        <scheme val="none"/>
      </font>
      <numFmt numFmtId="165" formatCode="d/mm/yy;@"/>
      <fill>
        <patternFill patternType="solid">
          <fgColor indexed="64"/>
          <bgColor rgb="FF99CCFF"/>
        </patternFill>
      </fill>
      <alignment horizontal="center" vertical="top" textRotation="0" wrapText="0" indent="0" justifyLastLine="0" shrinkToFit="0" readingOrder="0"/>
      <border diagonalUp="0" diagonalDown="0" outline="0">
        <left style="thin">
          <color auto="1"/>
        </left>
        <right/>
        <top style="thin">
          <color indexed="64"/>
        </top>
        <bottom/>
      </border>
    </dxf>
    <dxf>
      <font>
        <b val="0"/>
        <i val="0"/>
        <strike val="0"/>
        <condense val="0"/>
        <extend val="0"/>
        <outline val="0"/>
        <shadow val="0"/>
        <u val="none"/>
        <vertAlign val="baseline"/>
        <sz val="10"/>
        <color auto="1"/>
        <name val="Arial"/>
        <scheme val="none"/>
      </font>
      <numFmt numFmtId="165" formatCode="d/mm/yy;@"/>
      <fill>
        <patternFill patternType="solid">
          <fgColor indexed="64"/>
          <bgColor rgb="FF99CCFF"/>
        </patternFill>
      </fill>
      <alignment horizontal="center" vertical="top" textRotation="0" wrapText="0" indent="0" justifyLastLine="0" shrinkToFit="0" readingOrder="0"/>
      <border diagonalUp="0" diagonalDown="0">
        <left style="thin">
          <color auto="1"/>
        </left>
        <right/>
        <top style="thin">
          <color indexed="64"/>
        </top>
        <bottom/>
        <vertical/>
        <horizontal/>
      </border>
    </dxf>
    <dxf>
      <font>
        <b val="0"/>
        <i val="0"/>
        <strike val="0"/>
        <condense val="0"/>
        <extend val="0"/>
        <outline val="0"/>
        <shadow val="0"/>
        <u val="none"/>
        <vertAlign val="baseline"/>
        <sz val="10"/>
        <color auto="1"/>
        <name val="Arial"/>
        <scheme val="none"/>
      </font>
      <numFmt numFmtId="165" formatCode="d/mm/yy;@"/>
      <fill>
        <patternFill patternType="solid">
          <fgColor indexed="64"/>
          <bgColor rgb="FF99CCFF"/>
        </patternFill>
      </fill>
      <alignment horizontal="center" vertical="top" textRotation="0" wrapText="0" indent="0" justifyLastLine="0" shrinkToFit="0" readingOrder="0"/>
      <border diagonalUp="0" diagonalDown="0" outline="0">
        <left style="thin">
          <color auto="1"/>
        </left>
        <right/>
        <top style="thin">
          <color indexed="64"/>
        </top>
        <bottom/>
      </border>
    </dxf>
    <dxf>
      <font>
        <b val="0"/>
        <i val="0"/>
        <strike val="0"/>
        <condense val="0"/>
        <extend val="0"/>
        <outline val="0"/>
        <shadow val="0"/>
        <u val="none"/>
        <vertAlign val="baseline"/>
        <sz val="10"/>
        <color auto="1"/>
        <name val="Arial"/>
        <scheme val="none"/>
      </font>
      <numFmt numFmtId="165" formatCode="d/mm/yy;@"/>
      <fill>
        <patternFill patternType="solid">
          <fgColor indexed="64"/>
          <bgColor rgb="FF99CCFF"/>
        </patternFill>
      </fill>
      <alignment horizontal="center" vertical="top" textRotation="0" wrapText="0" indent="0" justifyLastLine="0" shrinkToFit="0" readingOrder="0"/>
      <border diagonalUp="0" diagonalDown="0" outline="0">
        <left style="thin">
          <color auto="1"/>
        </left>
        <right/>
        <top style="thin">
          <color indexed="64"/>
        </top>
        <bottom/>
      </border>
    </dxf>
    <dxf>
      <font>
        <b val="0"/>
        <i val="0"/>
        <strike val="0"/>
        <condense val="0"/>
        <extend val="0"/>
        <outline val="0"/>
        <shadow val="0"/>
        <u val="none"/>
        <vertAlign val="baseline"/>
        <sz val="10"/>
        <color auto="1"/>
        <name val="Arial"/>
        <scheme val="none"/>
      </font>
      <numFmt numFmtId="165" formatCode="d/mm/yy;@"/>
      <fill>
        <patternFill patternType="solid">
          <fgColor indexed="64"/>
          <bgColor rgb="FF99CCFF"/>
        </patternFill>
      </fill>
      <alignment horizontal="center" vertical="top" textRotation="0" wrapText="0" indent="0" justifyLastLine="0" shrinkToFit="0" readingOrder="0"/>
      <border diagonalUp="0" diagonalDown="0" outline="0">
        <left style="thin">
          <color auto="1"/>
        </left>
        <right/>
        <top style="thin">
          <color indexed="64"/>
        </top>
        <bottom/>
      </border>
    </dxf>
    <dxf>
      <font>
        <b val="0"/>
        <i val="0"/>
        <strike val="0"/>
        <condense val="0"/>
        <extend val="0"/>
        <outline val="0"/>
        <shadow val="0"/>
        <u val="none"/>
        <vertAlign val="baseline"/>
        <sz val="10"/>
        <color auto="1"/>
        <name val="Arial"/>
        <scheme val="none"/>
      </font>
      <numFmt numFmtId="165" formatCode="d/mm/yy;@"/>
      <fill>
        <patternFill patternType="solid">
          <fgColor indexed="64"/>
          <bgColor rgb="FF99CCFF"/>
        </patternFill>
      </fill>
      <alignment horizontal="center" vertical="top" textRotation="0" wrapText="0" indent="0" justifyLastLine="0" shrinkToFit="0" readingOrder="0"/>
      <border diagonalUp="0" diagonalDown="0" outline="0">
        <left style="thin">
          <color auto="1"/>
        </left>
        <right/>
        <top style="thin">
          <color indexed="64"/>
        </top>
        <bottom/>
      </border>
    </dxf>
    <dxf>
      <font>
        <b val="0"/>
        <i val="0"/>
        <strike val="0"/>
        <condense val="0"/>
        <extend val="0"/>
        <outline val="0"/>
        <shadow val="0"/>
        <u val="none"/>
        <vertAlign val="baseline"/>
        <sz val="10"/>
        <color auto="1"/>
        <name val="Arial"/>
        <scheme val="none"/>
      </font>
      <fill>
        <patternFill patternType="solid">
          <fgColor indexed="64"/>
          <bgColor rgb="FF99CCFF"/>
        </patternFill>
      </fill>
      <alignment horizontal="center" vertical="top" textRotation="0" wrapText="0" indent="0" justifyLastLine="0" shrinkToFit="0" readingOrder="0"/>
      <border diagonalUp="0" diagonalDown="0" outline="0">
        <left style="thin">
          <color auto="1"/>
        </left>
        <right/>
        <top style="thin">
          <color indexed="64"/>
        </top>
        <bottom/>
      </border>
    </dxf>
    <dxf>
      <font>
        <b val="0"/>
        <i val="0"/>
        <strike val="0"/>
        <condense val="0"/>
        <extend val="0"/>
        <outline val="0"/>
        <shadow val="0"/>
        <u val="none"/>
        <vertAlign val="baseline"/>
        <sz val="10"/>
        <color auto="1"/>
        <name val="Arial"/>
        <scheme val="none"/>
      </font>
      <numFmt numFmtId="165" formatCode="d/mm/yy;@"/>
      <fill>
        <patternFill patternType="solid">
          <fgColor indexed="64"/>
          <bgColor rgb="FF99CCFF"/>
        </patternFill>
      </fill>
      <alignment horizontal="center" vertical="top" textRotation="0" wrapText="0" indent="0" justifyLastLine="0" shrinkToFit="0" readingOrder="0"/>
      <border diagonalUp="0" diagonalDown="0" outline="0">
        <left style="thin">
          <color auto="1"/>
        </left>
        <right/>
        <top style="thin">
          <color indexed="64"/>
        </top>
        <bottom/>
      </border>
    </dxf>
    <dxf>
      <font>
        <b val="0"/>
        <i val="0"/>
        <strike val="0"/>
        <condense val="0"/>
        <extend val="0"/>
        <outline val="0"/>
        <shadow val="0"/>
        <u val="none"/>
        <vertAlign val="baseline"/>
        <sz val="10"/>
        <color auto="1"/>
        <name val="Arial"/>
        <scheme val="none"/>
      </font>
      <numFmt numFmtId="165" formatCode="d/mm/yy;@"/>
      <fill>
        <patternFill patternType="solid">
          <fgColor indexed="64"/>
          <bgColor rgb="FF99CCFF"/>
        </patternFill>
      </fill>
      <alignment horizontal="center" vertical="top" textRotation="0" wrapText="0" indent="0" justifyLastLine="0" shrinkToFit="0" readingOrder="0"/>
      <border diagonalUp="0" diagonalDown="0" outline="0">
        <left style="thin">
          <color auto="1"/>
        </left>
        <right/>
        <top style="thin">
          <color indexed="64"/>
        </top>
        <bottom/>
      </border>
    </dxf>
    <dxf>
      <font>
        <b val="0"/>
        <i val="0"/>
        <strike val="0"/>
        <condense val="0"/>
        <extend val="0"/>
        <outline val="0"/>
        <shadow val="0"/>
        <u val="none"/>
        <vertAlign val="baseline"/>
        <sz val="10"/>
        <color auto="1"/>
        <name val="Arial"/>
        <scheme val="none"/>
      </font>
      <numFmt numFmtId="165" formatCode="d/mm/yy;@"/>
      <fill>
        <patternFill patternType="solid">
          <fgColor indexed="64"/>
          <bgColor rgb="FF99CCFF"/>
        </patternFill>
      </fill>
      <alignment horizontal="center" vertical="top" textRotation="0" wrapText="1" indent="0" justifyLastLine="0" shrinkToFit="0" readingOrder="0"/>
      <border diagonalUp="0" diagonalDown="0" outline="0">
        <left style="thin">
          <color auto="1"/>
        </left>
        <right/>
        <top style="thin">
          <color indexed="64"/>
        </top>
        <bottom/>
      </border>
    </dxf>
    <dxf>
      <font>
        <b val="0"/>
        <i val="0"/>
        <strike val="0"/>
        <condense val="0"/>
        <extend val="0"/>
        <outline val="0"/>
        <shadow val="0"/>
        <u val="none"/>
        <vertAlign val="baseline"/>
        <sz val="10"/>
        <color auto="1"/>
        <name val="Arial"/>
        <scheme val="none"/>
      </font>
      <numFmt numFmtId="19" formatCode="d/mm/yyyy"/>
      <fill>
        <patternFill patternType="solid">
          <fgColor indexed="64"/>
          <bgColor rgb="FF99CCFF"/>
        </patternFill>
      </fill>
      <alignment horizontal="center" vertical="top" textRotation="0" wrapText="0" indent="0" justifyLastLine="0" shrinkToFit="0" readingOrder="0"/>
      <border diagonalUp="0" diagonalDown="0" outline="0">
        <left style="thin">
          <color auto="1"/>
        </left>
        <right/>
        <top style="thin">
          <color indexed="64"/>
        </top>
        <bottom/>
      </border>
    </dxf>
    <dxf>
      <font>
        <b val="0"/>
        <i val="0"/>
        <strike val="0"/>
        <condense val="0"/>
        <extend val="0"/>
        <outline val="0"/>
        <shadow val="0"/>
        <u val="none"/>
        <vertAlign val="baseline"/>
        <sz val="10"/>
        <color auto="1"/>
        <name val="Arial"/>
        <scheme val="none"/>
      </font>
      <fill>
        <patternFill patternType="solid">
          <fgColor indexed="64"/>
          <bgColor rgb="FF99CCFF"/>
        </patternFill>
      </fill>
      <alignment horizontal="center" vertical="top" textRotation="0" wrapText="1" indent="0" justifyLastLine="0" shrinkToFit="0" readingOrder="0"/>
      <border diagonalUp="0" diagonalDown="0" outline="0">
        <left style="thin">
          <color auto="1"/>
        </left>
        <right/>
        <top style="thin">
          <color indexed="64"/>
        </top>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rgb="FF99CCFF"/>
        </patternFill>
      </fill>
      <alignment horizontal="general" vertical="top" textRotation="0" wrapText="1" indent="0" justifyLastLine="0" shrinkToFit="0" readingOrder="0"/>
      <border diagonalUp="0" diagonalDown="0" outline="0">
        <left style="thin">
          <color auto="1"/>
        </left>
        <right/>
        <top style="thin">
          <color indexed="64"/>
        </top>
        <bottom/>
      </border>
    </dxf>
    <dxf>
      <font>
        <b val="0"/>
        <i val="0"/>
        <strike val="0"/>
        <condense val="0"/>
        <extend val="0"/>
        <outline val="0"/>
        <shadow val="0"/>
        <u val="none"/>
        <vertAlign val="baseline"/>
        <sz val="10"/>
        <color auto="1"/>
        <name val="Arial"/>
        <scheme val="none"/>
      </font>
      <fill>
        <patternFill patternType="solid">
          <fgColor indexed="64"/>
          <bgColor rgb="FF99CCFF"/>
        </patternFill>
      </fill>
      <alignment horizontal="center" vertical="top" textRotation="0" wrapText="0" indent="0" justifyLastLine="0" shrinkToFit="0" readingOrder="0"/>
      <border diagonalUp="0" diagonalDown="0">
        <left style="thin">
          <color auto="1"/>
        </left>
        <right/>
        <top style="thin">
          <color indexed="64"/>
        </top>
        <bottom/>
        <vertical/>
        <horizontal/>
      </border>
    </dxf>
    <dxf>
      <font>
        <b val="0"/>
        <i val="0"/>
        <strike val="0"/>
        <condense val="0"/>
        <extend val="0"/>
        <outline val="0"/>
        <shadow val="0"/>
        <u val="none"/>
        <vertAlign val="baseline"/>
        <sz val="10"/>
        <color auto="1"/>
        <name val="Arial"/>
        <scheme val="none"/>
      </font>
      <fill>
        <patternFill patternType="solid">
          <fgColor indexed="64"/>
          <bgColor rgb="FF99CCFF"/>
        </patternFill>
      </fill>
      <alignment horizontal="general" vertical="top" textRotation="0" wrapText="1" indent="0" justifyLastLine="0" shrinkToFit="0" readingOrder="0"/>
      <border diagonalUp="0" diagonalDown="0">
        <left style="thin">
          <color auto="1"/>
        </left>
        <right/>
        <top style="thin">
          <color indexed="64"/>
        </top>
        <bottom/>
        <vertical/>
        <horizontal/>
      </border>
    </dxf>
    <dxf>
      <font>
        <b val="0"/>
        <i val="0"/>
        <strike val="0"/>
        <condense val="0"/>
        <extend val="0"/>
        <outline val="0"/>
        <shadow val="0"/>
        <u val="none"/>
        <vertAlign val="baseline"/>
        <sz val="10"/>
        <color auto="1"/>
        <name val="Arial"/>
        <scheme val="none"/>
      </font>
      <fill>
        <patternFill patternType="solid">
          <fgColor indexed="64"/>
          <bgColor rgb="FF99CCFF"/>
        </patternFill>
      </fill>
      <alignment horizontal="general" vertical="top" textRotation="0" wrapText="1" indent="0" justifyLastLine="0" shrinkToFit="0" readingOrder="0"/>
      <border diagonalUp="0" diagonalDown="0">
        <left style="thin">
          <color auto="1"/>
        </left>
        <right/>
        <top style="thin">
          <color indexed="64"/>
        </top>
        <bottom/>
        <vertical/>
        <horizontal/>
      </border>
    </dxf>
    <dxf>
      <font>
        <b val="0"/>
        <i val="0"/>
        <strike val="0"/>
        <condense val="0"/>
        <extend val="0"/>
        <outline val="0"/>
        <shadow val="0"/>
        <u val="none"/>
        <vertAlign val="baseline"/>
        <sz val="10"/>
        <color auto="1"/>
        <name val="Arial"/>
        <scheme val="none"/>
      </font>
      <numFmt numFmtId="3" formatCode="#,##0"/>
      <fill>
        <patternFill patternType="solid">
          <fgColor indexed="64"/>
          <bgColor rgb="FF99CCFF"/>
        </patternFill>
      </fill>
      <alignment horizontal="general" vertical="top" textRotation="0" wrapText="0" indent="0" justifyLastLine="0" shrinkToFit="0" readingOrder="0"/>
      <border diagonalUp="0" diagonalDown="0">
        <left style="thin">
          <color auto="1"/>
        </left>
        <right/>
        <top style="thin">
          <color indexed="64"/>
        </top>
        <bottom/>
        <vertical/>
        <horizontal/>
      </border>
    </dxf>
    <dxf>
      <font>
        <b val="0"/>
        <i val="0"/>
        <strike val="0"/>
        <condense val="0"/>
        <extend val="0"/>
        <outline val="0"/>
        <shadow val="0"/>
        <u val="none"/>
        <vertAlign val="baseline"/>
        <sz val="10"/>
        <color auto="1"/>
        <name val="Arial"/>
        <scheme val="none"/>
      </font>
      <fill>
        <patternFill patternType="solid">
          <fgColor indexed="64"/>
          <bgColor rgb="FF99CCFF"/>
        </patternFill>
      </fill>
      <alignment horizontal="general" vertical="top" textRotation="0" wrapText="0" indent="0" justifyLastLine="0" shrinkToFit="0" readingOrder="0"/>
      <border diagonalUp="0" diagonalDown="0">
        <left style="thin">
          <color auto="1"/>
        </left>
        <right/>
        <top style="thin">
          <color indexed="64"/>
        </top>
        <bottom/>
        <vertical/>
        <horizontal/>
      </border>
    </dxf>
    <dxf>
      <font>
        <b val="0"/>
        <i val="0"/>
        <strike val="0"/>
        <condense val="0"/>
        <extend val="0"/>
        <outline val="0"/>
        <shadow val="0"/>
        <u val="none"/>
        <vertAlign val="baseline"/>
        <sz val="10"/>
        <color auto="1"/>
        <name val="Arial"/>
        <scheme val="none"/>
      </font>
      <fill>
        <patternFill patternType="solid">
          <fgColor indexed="64"/>
          <bgColor rgb="FF99CCFF"/>
        </patternFill>
      </fill>
      <alignment horizontal="general" vertical="top" textRotation="0" wrapText="0" indent="0" justifyLastLine="0" shrinkToFit="0" readingOrder="0"/>
      <border diagonalUp="0" diagonalDown="0">
        <left style="thin">
          <color auto="1"/>
        </left>
        <right/>
        <top style="thin">
          <color indexed="64"/>
        </top>
        <bottom/>
        <vertical/>
        <horizontal/>
      </border>
    </dxf>
    <dxf>
      <font>
        <b val="0"/>
        <i val="0"/>
        <strike val="0"/>
        <condense val="0"/>
        <extend val="0"/>
        <outline val="0"/>
        <shadow val="0"/>
        <u val="none"/>
        <vertAlign val="baseline"/>
        <sz val="10"/>
        <color auto="1"/>
        <name val="Arial"/>
        <scheme val="none"/>
      </font>
      <fill>
        <patternFill patternType="solid">
          <fgColor indexed="64"/>
          <bgColor rgb="FFFF0000"/>
        </patternFill>
      </fill>
      <alignment horizontal="general" vertical="top" textRotation="0" wrapText="0" indent="0" justifyLastLine="0" shrinkToFit="0" readingOrder="0"/>
      <border diagonalUp="0" diagonalDown="0">
        <left style="thin">
          <color auto="1"/>
        </left>
        <right/>
        <top style="thin">
          <color indexed="64"/>
        </top>
        <bottom/>
        <vertical/>
        <horizontal/>
      </border>
    </dxf>
    <dxf>
      <font>
        <b val="0"/>
        <i val="0"/>
        <strike val="0"/>
        <condense val="0"/>
        <extend val="0"/>
        <outline val="0"/>
        <shadow val="0"/>
        <u val="none"/>
        <vertAlign val="baseline"/>
        <sz val="10"/>
        <color auto="1"/>
        <name val="Arial"/>
        <scheme val="none"/>
      </font>
      <fill>
        <patternFill patternType="solid">
          <fgColor indexed="64"/>
          <bgColor rgb="FFFF0000"/>
        </patternFill>
      </fill>
      <alignment horizontal="general" vertical="top" textRotation="0" wrapText="0" indent="0" justifyLastLine="0" shrinkToFit="0" readingOrder="0"/>
      <border diagonalUp="0" diagonalDown="0">
        <left style="thin">
          <color auto="1"/>
        </left>
        <right/>
        <top style="thin">
          <color indexed="64"/>
        </top>
        <bottom/>
        <vertical/>
        <horizontal/>
      </border>
    </dxf>
    <dxf>
      <font>
        <b val="0"/>
        <i val="0"/>
        <strike val="0"/>
        <condense val="0"/>
        <extend val="0"/>
        <outline val="0"/>
        <shadow val="0"/>
        <u val="none"/>
        <vertAlign val="baseline"/>
        <sz val="10"/>
        <color auto="1"/>
        <name val="Arial"/>
        <scheme val="none"/>
      </font>
      <fill>
        <patternFill patternType="solid">
          <fgColor indexed="64"/>
          <bgColor rgb="FF99CCFF"/>
        </patternFill>
      </fill>
      <alignment horizontal="general" vertical="top" textRotation="0" wrapText="0" indent="0" justifyLastLine="0" shrinkToFit="0" readingOrder="0"/>
      <border diagonalUp="0" diagonalDown="0">
        <left style="thin">
          <color auto="1"/>
        </left>
        <right/>
        <top style="thin">
          <color indexed="64"/>
        </top>
        <bottom/>
        <vertical/>
        <horizontal/>
      </border>
    </dxf>
    <dxf>
      <font>
        <b val="0"/>
        <i val="0"/>
        <strike val="0"/>
        <condense val="0"/>
        <extend val="0"/>
        <outline val="0"/>
        <shadow val="0"/>
        <u val="none"/>
        <vertAlign val="baseline"/>
        <sz val="10"/>
        <color auto="1"/>
        <name val="Arial"/>
        <scheme val="none"/>
      </font>
      <fill>
        <patternFill patternType="solid">
          <fgColor indexed="64"/>
          <bgColor rgb="FF99CCFF"/>
        </patternFill>
      </fill>
      <alignment horizontal="general" vertical="top" textRotation="0" wrapText="0" indent="0" justifyLastLine="0" shrinkToFit="0" readingOrder="0"/>
      <border diagonalUp="0" diagonalDown="0">
        <left style="thin">
          <color auto="1"/>
        </left>
        <right/>
        <top style="thin">
          <color indexed="64"/>
        </top>
        <bottom/>
        <vertical/>
        <horizontal/>
      </border>
    </dxf>
    <dxf>
      <font>
        <b val="0"/>
        <i val="0"/>
        <strike val="0"/>
        <condense val="0"/>
        <extend val="0"/>
        <outline val="0"/>
        <shadow val="0"/>
        <u val="none"/>
        <vertAlign val="baseline"/>
        <sz val="10"/>
        <color auto="1"/>
        <name val="Arial"/>
        <scheme val="none"/>
      </font>
      <fill>
        <patternFill patternType="solid">
          <fgColor indexed="64"/>
          <bgColor rgb="FF99CCFF"/>
        </patternFill>
      </fill>
      <alignment horizontal="general" vertical="top" textRotation="0" wrapText="0" indent="0" justifyLastLine="0" shrinkToFit="0" readingOrder="0"/>
      <border diagonalUp="0" diagonalDown="0">
        <left/>
        <right/>
        <top style="thin">
          <color indexed="64"/>
        </top>
        <bottom/>
        <vertical/>
        <horizontal/>
      </border>
    </dxf>
    <dxf>
      <border outline="0">
        <left style="medium">
          <color indexed="64"/>
        </left>
      </border>
    </dxf>
    <dxf>
      <font>
        <b val="0"/>
        <i val="0"/>
        <strike val="0"/>
        <condense val="0"/>
        <extend val="0"/>
        <outline val="0"/>
        <shadow val="0"/>
        <u val="none"/>
        <vertAlign val="baseline"/>
        <sz val="10"/>
        <color auto="1"/>
        <name val="Arial"/>
        <scheme val="none"/>
      </font>
      <fill>
        <patternFill patternType="solid">
          <fgColor indexed="64"/>
          <bgColor rgb="FF99CCFF"/>
        </patternFill>
      </fill>
      <alignment horizontal="general" vertical="top" textRotation="0" wrapText="1" indent="0" justifyLastLine="0" shrinkToFit="0" readingOrder="0"/>
    </dxf>
  </dxfs>
  <tableStyles count="1" defaultTableStyle="TableStyleMedium2" defaultPivotStyle="PivotStyleLight16">
    <tableStyle name="Tabelstijl 1" pivot="0" count="0"/>
  </tableStyles>
  <colors>
    <mruColors>
      <color rgb="FFFFCC99"/>
      <color rgb="FF99CCFF"/>
      <color rgb="FFCCFFFF"/>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Af%20te%20werken%20gevaarlijke%20punten%201-10-2014.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Meeus, Evi" refreshedDate="41990.692345138887" createdVersion="4" refreshedVersion="4" recordCount="155">
  <cacheSource type="worksheet">
    <worksheetSource ref="A1:AE156" sheet="Af te werken" r:id="rId2"/>
  </cacheSource>
  <cacheFields count="31">
    <cacheField name="Afdeling" numFmtId="0">
      <sharedItems containsBlank="1" count="6">
        <s v="Antwerpen"/>
        <s v="Limburg"/>
        <s v="Oost-Vlaanderen"/>
        <s v="Vlaams-Brabant"/>
        <s v="West-Vlaanderen"/>
        <m u="1"/>
      </sharedItems>
    </cacheField>
    <cacheField name="project nr" numFmtId="0">
      <sharedItems containsBlank="1" containsMixedTypes="1" containsNumber="1" containsInteger="1" minValue="2009" maxValue="33021"/>
    </cacheField>
    <cacheField name="Historianr" numFmtId="0">
      <sharedItems containsBlank="1" containsMixedTypes="1" containsNumber="1" containsInteger="1" minValue="826" maxValue="6858"/>
    </cacheField>
    <cacheField name="Dossiernr" numFmtId="0">
      <sharedItems containsBlank="1"/>
    </cacheField>
    <cacheField name="eDeltanr" numFmtId="0">
      <sharedItems containsBlank="1" containsMixedTypes="1" containsNumber="1" containsInteger="1" minValue="100000152" maxValue="999061972"/>
    </cacheField>
    <cacheField name="gemeente" numFmtId="0">
      <sharedItems/>
    </cacheField>
    <cacheField name="nr weg" numFmtId="0">
      <sharedItems/>
    </cacheField>
    <cacheField name="kmpt" numFmtId="0">
      <sharedItems containsMixedTypes="1" containsNumber="1" minValue="1" maxValue="1078600"/>
    </cacheField>
    <cacheField name="naam eerste weg" numFmtId="0">
      <sharedItems/>
    </cacheField>
    <cacheField name="naam kruisende weg" numFmtId="0">
      <sharedItems containsBlank="1"/>
    </cacheField>
    <cacheField name="gewog prior" numFmtId="0">
      <sharedItems containsString="0" containsBlank="1" containsNumber="1" containsInteger="1" minValue="0" maxValue="112"/>
    </cacheField>
    <cacheField name="code fase" numFmtId="0">
      <sharedItems containsBlank="1"/>
    </cacheField>
    <cacheField name="fase" numFmtId="0">
      <sharedItems containsBlank="1" count="17">
        <s v="2. def ontwerp"/>
        <s v="5. in uitvoering"/>
        <s v="6. uitgevoerd"/>
        <s v="3. goedgekeurd ontwerp"/>
        <s v="4. aanbesteed"/>
        <s v="kleine ingreep"/>
        <s v="opgeleverd"/>
        <s v="1. voorontwerp"/>
        <s v="voorontwerp" u="1"/>
        <m u="1"/>
        <s v="def ontwerp" u="1"/>
        <s v="aanbesteed" u="1"/>
        <s v="goedgekeurd ontwerp" u="1"/>
        <s v="uitgevoerd" u="1"/>
        <s v="predesign" u="1"/>
        <s v="in uitvoering" u="1"/>
        <s v="voorlopig opgeleverd" u="1"/>
      </sharedItems>
    </cacheField>
    <cacheField name="Eindfase TV 3V" numFmtId="0">
      <sharedItems containsBlank="1" containsMixedTypes="1" containsNumber="1" containsInteger="1" minValue="1597543" maxValue="1597543"/>
    </cacheField>
    <cacheField name="To do TV 3V" numFmtId="0">
      <sharedItems containsDate="1" containsBlank="1" containsMixedTypes="1" minDate="2014-05-01T00:00:00" maxDate="2014-05-02T00:00:00"/>
    </cacheField>
    <cacheField name="Meest recente raming infrastructuur-kost (excl. BTW)" numFmtId="0">
      <sharedItems containsMixedTypes="1" containsNumber="1" minValue="1" maxValue="26365532.67768595"/>
    </cacheField>
    <cacheField name="Kans op schrapping" numFmtId="0">
      <sharedItems containsBlank="1"/>
    </cacheField>
    <cacheField name="Geplande datum aanvraag VTG" numFmtId="0">
      <sharedItems containsDate="1" containsBlank="1" containsMixedTypes="1" minDate="2014-05-01T00:00:00" maxDate="2016-10-31T00:00:00"/>
    </cacheField>
    <cacheField name="Datum goedkeuring VTG" numFmtId="0">
      <sharedItems containsDate="1" containsBlank="1" containsMixedTypes="1" minDate="2014-10-01T00:00:00" maxDate="2014-10-02T00:00:00"/>
    </cacheField>
    <cacheField name="Geplande datum aanbesteding" numFmtId="0">
      <sharedItems containsDate="1" containsBlank="1" containsMixedTypes="1" minDate="1900-01-05T02:40:04" maxDate="2014-10-02T00:00:00"/>
    </cacheField>
    <cacheField name="Datum aanbe-steding" numFmtId="0">
      <sharedItems containsDate="1" containsBlank="1" containsMixedTypes="1" minDate="1899-12-30T00:00:00" maxDate="2014-10-21T00:00:00"/>
    </cacheField>
    <cacheField name="Aanbestedings-bedrag" numFmtId="0">
      <sharedItems containsBlank="1" containsMixedTypes="1" containsNumber="1" minValue="0" maxValue="26365532.67768595"/>
    </cacheField>
    <cacheField name="Datum vastlegging" numFmtId="0">
      <sharedItems containsDate="1" containsBlank="1" containsMixedTypes="1" minDate="2007-03-06T00:00:00" maxDate="2014-06-03T00:00:00"/>
    </cacheField>
    <cacheField name="Datum toewijzing" numFmtId="0">
      <sharedItems containsNonDate="0" containsDate="1" containsString="0" containsBlank="1" minDate="2010-05-17T00:00:00" maxDate="2013-10-17T00:00:00"/>
    </cacheField>
    <cacheField name="Datum aanvangs-bevel" numFmtId="0">
      <sharedItems containsDate="1" containsBlank="1" containsMixedTypes="1" minDate="2008-06-01T00:00:00" maxDate="2014-08-19T00:00:00"/>
    </cacheField>
    <cacheField name="Einddatum der werken" numFmtId="0">
      <sharedItems containsDate="1" containsBlank="1" containsMixedTypes="1" minDate="2011-12-09T00:00:00" maxDate="2014-09-02T00:00:00"/>
    </cacheField>
    <cacheField name="Geplande datum voorlopige oplevering" numFmtId="0">
      <sharedItems containsDate="1" containsBlank="1" containsMixedTypes="1" minDate="2014-03-01T00:00:00" maxDate="2014-11-02T00:00:00"/>
    </cacheField>
    <cacheField name="Datum voorlopige oplevering" numFmtId="0">
      <sharedItems containsDate="1" containsBlank="1" containsMixedTypes="1" minDate="1899-12-30T00:00:00" maxDate="2014-06-28T00:00:00"/>
    </cacheField>
    <cacheField name="Studiebureau" numFmtId="0">
      <sharedItems containsBlank="1"/>
    </cacheField>
    <cacheField name="Aannemer" numFmtId="0">
      <sharedItems containsBlank="1" containsMixedTypes="1" containsNumber="1" containsInteger="1" minValue="0" maxValue="0"/>
    </cacheField>
    <cacheField name="Totaal uitvoeringsbedrag na oplevering (incl verre-keningen en herzie-ningen, excl BTW)" numFmtId="0">
      <sharedItems containsBlank="1" containsMixedTypes="1" containsNumber="1" minValue="76448.37" maxValue="1200792.8259999999"/>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eeus, Evi" refreshedDate="42661.644833564817" createdVersion="4" refreshedVersion="4" minRefreshableVersion="3" recordCount="108">
  <cacheSource type="worksheet">
    <worksheetSource name="_xlnm.Print_Area" sheet="Af te werken"/>
  </cacheSource>
  <cacheFields count="34">
    <cacheField name="Afdeling" numFmtId="0">
      <sharedItems count="5">
        <s v="Antwerpen"/>
        <s v="Limburg"/>
        <s v="Oost-Vlaanderen"/>
        <s v="Vlaams-Brabant"/>
        <s v="West-Vlaanderen"/>
      </sharedItems>
    </cacheField>
    <cacheField name="project nr" numFmtId="0">
      <sharedItems containsMixedTypes="1" containsNumber="1" containsInteger="1" minValue="2009" maxValue="7179"/>
    </cacheField>
    <cacheField name="Historianr" numFmtId="0">
      <sharedItems containsBlank="1" containsMixedTypes="1" containsNumber="1" containsInteger="1" minValue="1554" maxValue="40166"/>
    </cacheField>
    <cacheField name="Dossiernr" numFmtId="0">
      <sharedItems containsBlank="1"/>
    </cacheField>
    <cacheField name="eDeltanr" numFmtId="0">
      <sharedItems containsBlank="1" containsMixedTypes="1" containsNumber="1" containsInteger="1" minValue="100000032" maxValue="999061972"/>
    </cacheField>
    <cacheField name="gemeente" numFmtId="0">
      <sharedItems/>
    </cacheField>
    <cacheField name="nr weg" numFmtId="0">
      <sharedItems/>
    </cacheField>
    <cacheField name="kmpt" numFmtId="0">
      <sharedItems containsMixedTypes="1" containsNumber="1" minValue="7.59" maxValue="622000"/>
    </cacheField>
    <cacheField name="naam eerste weg" numFmtId="0">
      <sharedItems/>
    </cacheField>
    <cacheField name="naam kruisende weg" numFmtId="0">
      <sharedItems containsBlank="1"/>
    </cacheField>
    <cacheField name="gewog prior" numFmtId="0">
      <sharedItems containsSemiMixedTypes="0" containsString="0" containsNumber="1" containsInteger="1" minValue="0" maxValue="112"/>
    </cacheField>
    <cacheField name="fase" numFmtId="0">
      <sharedItems count="10">
        <s v="3. goedgekeurd ontwerp"/>
        <s v="5. in uitvoering"/>
        <s v="6. uitgevoerd"/>
        <s v="4. aanbesteed"/>
        <s v="1. voorontwerp"/>
        <s v="7. opgeleverd"/>
        <s v="2. def ontwerp"/>
        <s v="Opgeleverd" u="1"/>
        <s v="4. aanbesteed?" u="1"/>
        <s v="kleine ingreep" u="1"/>
      </sharedItems>
    </cacheField>
    <cacheField name="Meest recente raming infrastructuur-kost (excl. btw)" numFmtId="0">
      <sharedItems containsMixedTypes="1" containsNumber="1" minValue="1" maxValue="26214100.785123967"/>
    </cacheField>
    <cacheField name="Geplande datum aanvraag VTG (minstens maand en jaar in te vullen)" numFmtId="0">
      <sharedItems containsDate="1" containsBlank="1" containsMixedTypes="1" minDate="2014-03-01T00:00:00" maxDate="2017-09-01T00:00:00"/>
    </cacheField>
    <cacheField name="Datum goedkeuring VTG" numFmtId="0">
      <sharedItems containsDate="1" containsBlank="1" containsMixedTypes="1" minDate="2014-05-12T00:00:00" maxDate="2017-07-02T00:00:00"/>
    </cacheField>
    <cacheField name="Geplande datum aanbesteding (minstens maand en jaar in te vullen)" numFmtId="0">
      <sharedItems containsDate="1" containsBlank="1" containsMixedTypes="1" minDate="2012-03-12T00:00:00" maxDate="2018-01-01T00:00:00" longText="1"/>
    </cacheField>
    <cacheField name="Datum aanbe-steding" numFmtId="165">
      <sharedItems containsDate="1" containsBlank="1" containsMixedTypes="1" minDate="1899-12-30T00:00:00" maxDate="2016-07-05T00:00:00"/>
    </cacheField>
    <cacheField name="Aanbestedings-bedrag (excL btw)" numFmtId="0">
      <sharedItems containsBlank="1" containsMixedTypes="1" containsNumber="1" minValue="0" maxValue="26214100.785123967"/>
    </cacheField>
    <cacheField name="Datum vastlegging" numFmtId="165">
      <sharedItems containsDate="1" containsBlank="1" containsMixedTypes="1" minDate="2007-03-06T00:00:00" maxDate="2015-08-19T00:00:00"/>
    </cacheField>
    <cacheField name="Vastleggingsnummer" numFmtId="0">
      <sharedItems containsBlank="1" containsMixedTypes="1" containsNumber="1" containsInteger="1" minValue="16004698" maxValue="16004698"/>
    </cacheField>
    <cacheField name="Datum toewijzing" numFmtId="165">
      <sharedItems containsNonDate="0" containsDate="1" containsString="0" containsBlank="1" minDate="2012-08-06T00:00:00" maxDate="2016-05-13T00:00:00"/>
    </cacheField>
    <cacheField name="Datum aanvangsbevel (minstens maand en jaar in te vullen)" numFmtId="165">
      <sharedItems containsDate="1" containsBlank="1" containsMixedTypes="1" minDate="2008-06-01T00:00:00" maxDate="2018-05-01T00:00:00"/>
    </cacheField>
    <cacheField name="Uitvoeringstermijn (aantal werk- of kalenderdagen)" numFmtId="165">
      <sharedItems containsBlank="1"/>
    </cacheField>
    <cacheField name="Einddatum der werken" numFmtId="0">
      <sharedItems containsDate="1" containsBlank="1" containsMixedTypes="1" minDate="2011-12-09T00:00:00" maxDate="2020-08-02T00:00:00"/>
    </cacheField>
    <cacheField name="Geplande datum voorlopige oplevering" numFmtId="0">
      <sharedItems containsDate="1" containsBlank="1" containsMixedTypes="1" minDate="2014-08-31T00:00:00" maxDate="2017-08-01T00:00:00"/>
    </cacheField>
    <cacheField name="Datum voorlopige oplevering" numFmtId="0">
      <sharedItems containsDate="1" containsMixedTypes="1" minDate="1899-12-30T00:00:00" maxDate="2016-04-27T00:00:00"/>
    </cacheField>
    <cacheField name="Studiebureau" numFmtId="164">
      <sharedItems/>
    </cacheField>
    <cacheField name="Aannemer" numFmtId="0">
      <sharedItems containsMixedTypes="1" containsNumber="1" containsInteger="1" minValue="0" maxValue="0"/>
    </cacheField>
    <cacheField name="Totaal uitvoeringsbedrag na oplevering (incl verre-keningen en herzieningen, excl btw)" numFmtId="164">
      <sharedItems containsMixedTypes="1" containsNumber="1" minValue="76448.37" maxValue="755330.35"/>
    </cacheField>
    <cacheField name="Knelpunten maart 2014" numFmtId="0">
      <sharedItems containsBlank="1" longText="1"/>
    </cacheField>
    <cacheField name="Knelpunten midden 2014 (bv. onteigeningen, subsidies riolering, bouwvergunning,…)" numFmtId="0">
      <sharedItems containsBlank="1" longText="1"/>
    </cacheField>
    <cacheField name="Knelpunten december 2014" numFmtId="0">
      <sharedItems containsBlank="1" longText="1"/>
    </cacheField>
    <cacheField name="Knelpunten mei 2015" numFmtId="0">
      <sharedItems containsBlank="1" longText="1"/>
    </cacheField>
    <cacheField name="Knelpunten oktober 2015"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5">
  <r>
    <x v="0"/>
    <s v="001005"/>
    <s v="5764"/>
    <m/>
    <m/>
    <s v="Mechelen"/>
    <s v="N0010011"/>
    <s v="20.61     "/>
    <s v="Antwerpsesteenweg"/>
    <s v="ring"/>
    <n v="73"/>
    <s v="g"/>
    <x v="0"/>
    <s v="goedgekeurd ontwerp"/>
    <s v="Afgerond voor TV 3V"/>
    <n v="7931175"/>
    <m/>
    <m/>
    <m/>
    <s v="eind 2014"/>
    <d v="1899-12-30T00:00:00"/>
    <n v="0"/>
    <m/>
    <m/>
    <s v="0/01/00"/>
    <m/>
    <m/>
    <s v="0/01/00"/>
    <s v="Arcadis Gedas"/>
    <n v="0"/>
    <s v="                            -   €"/>
  </r>
  <r>
    <x v="0"/>
    <s v="001006"/>
    <s v="5763"/>
    <s v="X10/R16/5"/>
    <s v="100000116"/>
    <s v="Lier"/>
    <s v="N0140001"/>
    <s v="13.45     "/>
    <s v="Mechelsesteenweg"/>
    <s v="ring"/>
    <n v="84"/>
    <s v="a"/>
    <x v="1"/>
    <s v="goedgekeurd ontwerp"/>
    <s v="Afgerond voor TV 3V"/>
    <n v="7984400.1600000001"/>
    <m/>
    <m/>
    <m/>
    <m/>
    <d v="2012-11-20T00:00:00"/>
    <n v="7984400.1600000001"/>
    <m/>
    <m/>
    <d v="2014-01-21T00:00:00"/>
    <m/>
    <m/>
    <s v="0/01/00"/>
    <s v="LAD"/>
    <s v="VBG"/>
    <s v="                            -   €"/>
  </r>
  <r>
    <x v="0"/>
    <s v="001021"/>
    <s v="5765"/>
    <m/>
    <m/>
    <s v="Sint-Katelijne-Waver"/>
    <s v="N0140001"/>
    <s v="2.98      "/>
    <s v="N14 Liersesteenweg"/>
    <s v="R6 Ring om Mechelen"/>
    <n v="48"/>
    <s v="g"/>
    <x v="0"/>
    <s v="goedgekeurd ontwerp"/>
    <s v="Afgerond voor TV 3V"/>
    <n v="6839215"/>
    <m/>
    <m/>
    <m/>
    <s v="eind 2014"/>
    <d v="1899-12-30T00:00:00"/>
    <n v="0"/>
    <m/>
    <m/>
    <s v="0/01/00"/>
    <m/>
    <m/>
    <s v="0/01/00"/>
    <s v="Arcadis Gedas"/>
    <n v="0"/>
    <s v="                            -   €"/>
  </r>
  <r>
    <x v="0"/>
    <s v="001037"/>
    <s v="cl 13"/>
    <m/>
    <m/>
    <s v="Beerse"/>
    <s v="N0120001"/>
    <s v="34.83     "/>
    <s v="Antwerpseweg"/>
    <s v="N132"/>
    <n v="40"/>
    <s v="b"/>
    <x v="2"/>
    <s v="aanbesteed"/>
    <s v="Afgerond voor TV 3V"/>
    <n v="1"/>
    <m/>
    <m/>
    <m/>
    <m/>
    <d v="2006-06-30T00:00:00"/>
    <n v="1"/>
    <m/>
    <m/>
    <d v="2011-06-15T00:00:00"/>
    <m/>
    <d v="2014-03-25T00:00:00"/>
    <s v="0/01/00"/>
    <s v="LAD"/>
    <s v="Stadsbader"/>
    <s v="                            -   €"/>
  </r>
  <r>
    <x v="0"/>
    <s v="001054"/>
    <s v="5270"/>
    <m/>
    <m/>
    <s v="Lier"/>
    <s v="R0160001"/>
    <s v="3.51      "/>
    <s v="R16"/>
    <s v="Boomlaarstraat"/>
    <n v="36"/>
    <s v="g"/>
    <x v="3"/>
    <s v="goedgekeurd ontwerp"/>
    <s v="Afgerond voor TV 3V"/>
    <n v="1322314"/>
    <s v="XX"/>
    <m/>
    <m/>
    <m/>
    <d v="1899-12-30T00:00:00"/>
    <n v="0"/>
    <m/>
    <m/>
    <s v="0/01/00"/>
    <m/>
    <m/>
    <s v="0/01/00"/>
    <s v="LAD"/>
    <n v="0"/>
    <s v="                            -   €"/>
  </r>
  <r>
    <x v="0"/>
    <s v="001087"/>
    <s v="cl 27"/>
    <m/>
    <m/>
    <s v="Lier"/>
    <s v="N0140001"/>
    <s v="12.3      "/>
    <s v="Mechelsesteenweg"/>
    <s v="geen"/>
    <n v="31"/>
    <s v="a"/>
    <x v="1"/>
    <s v="aanbesteed"/>
    <s v="Afgerond voor TV 3V"/>
    <n v="666279"/>
    <m/>
    <m/>
    <m/>
    <m/>
    <d v="2008-11-13T00:00:00"/>
    <n v="666279"/>
    <m/>
    <m/>
    <d v="2014-01-06T00:00:00"/>
    <m/>
    <m/>
    <s v="0/01/00"/>
    <s v="LAD"/>
    <s v="Hens"/>
    <s v="                            -   €"/>
  </r>
  <r>
    <x v="0"/>
    <s v="001126"/>
    <s v="5789"/>
    <s v="X10/N122/6"/>
    <s v="100000154"/>
    <s v="Kapellen"/>
    <s v="N1220001"/>
    <s v="3.31      "/>
    <s v="Kalmthoutsesteenweg"/>
    <s v="De Pretlaan"/>
    <n v="22"/>
    <s v="g"/>
    <x v="3"/>
    <s v="goedgekeurd ontwerp"/>
    <s v="Afgerond voor TV 3V"/>
    <n v="2123982.4900000002"/>
    <s v="XX"/>
    <m/>
    <m/>
    <n v="2015"/>
    <d v="1899-12-30T00:00:00"/>
    <n v="0"/>
    <m/>
    <m/>
    <s v="0/01/00"/>
    <m/>
    <m/>
    <s v="0/01/00"/>
    <s v="LAD"/>
    <n v="0"/>
    <s v="                            -   €"/>
  </r>
  <r>
    <x v="0"/>
    <s v="001138"/>
    <s v="5790"/>
    <s v="X10/N174/10"/>
    <n v="100005355"/>
    <s v="Laakdal"/>
    <s v="N1740001"/>
    <s v="4.03      "/>
    <s v="Nieuwe Baan"/>
    <s v="Hezemeer"/>
    <n v="21"/>
    <s v="g"/>
    <x v="3"/>
    <s v="goedgekeurd ontwerp"/>
    <s v="Afgerond voor TV 3V"/>
    <n v="2581809.4"/>
    <m/>
    <s v="VTG goedgekeurd"/>
    <s v="VTG goedgekeurd"/>
    <s v="fase 1 (zuid + carpool) eind 2014, fase 2 later"/>
    <d v="1899-12-30T00:00:00"/>
    <n v="0"/>
    <m/>
    <m/>
    <s v="0/01/00"/>
    <m/>
    <m/>
    <s v="0/01/00"/>
    <s v="LAD"/>
    <n v="0"/>
    <s v="                            -   €"/>
  </r>
  <r>
    <x v="0"/>
    <s v="001185"/>
    <s v="5382"/>
    <s v="X10/N10/28"/>
    <s v="999050219"/>
    <s v="Lier"/>
    <s v="N0100001"/>
    <s v="12.59     "/>
    <s v="Aarschotsesteenweg"/>
    <s v="Schollebeekstraat"/>
    <n v="21"/>
    <s v="a"/>
    <x v="1"/>
    <s v="goedgekeurd ontwerp"/>
    <s v="Afgerond voor TV 3V"/>
    <n v="723037"/>
    <m/>
    <m/>
    <m/>
    <m/>
    <d v="2011-09-06T00:00:00"/>
    <n v="723037"/>
    <m/>
    <m/>
    <d v="2013-09-17T00:00:00"/>
    <m/>
    <m/>
    <s v="0/01/00"/>
    <s v="LAD"/>
    <s v="Deckx"/>
    <s v="                            -   €"/>
  </r>
  <r>
    <x v="0"/>
    <s v="001195"/>
    <s v="cl9"/>
    <m/>
    <m/>
    <s v="Herselt"/>
    <s v="N0190011"/>
    <s v="39.25     "/>
    <s v="Aarschotsesteenweg"/>
    <s v="Madestraat"/>
    <n v="30"/>
    <s v="a"/>
    <x v="4"/>
    <s v="aanbesteed"/>
    <s v="Afgerond voor TV 3V"/>
    <n v="592529"/>
    <m/>
    <m/>
    <m/>
    <m/>
    <d v="2005-10-28T00:00:00"/>
    <n v="592529"/>
    <d v="2007-03-06T00:00:00"/>
    <m/>
    <s v="0/01/00"/>
    <m/>
    <m/>
    <s v="0/01/00"/>
    <s v="LAD"/>
    <s v="Stadsbader"/>
    <s v="                            -   €"/>
  </r>
  <r>
    <x v="0"/>
    <s v="001227"/>
    <s v="5760"/>
    <m/>
    <m/>
    <s v="Schilde"/>
    <s v="N0120001"/>
    <s v="13.91     "/>
    <s v="Turnhoutsebaan"/>
    <s v="De Rest"/>
    <n v="19"/>
    <s v="a"/>
    <x v="4"/>
    <s v="goedgekeurd ontwerp"/>
    <s v="Afgerond voor TV 3V"/>
    <n v="641564.19999999995"/>
    <m/>
    <m/>
    <m/>
    <m/>
    <d v="2012-11-23T00:00:00"/>
    <n v="641564.19999999995"/>
    <s v="Zal weldra vastgelegd worden"/>
    <m/>
    <s v="0/01/00"/>
    <m/>
    <m/>
    <s v="0/01/00"/>
    <s v="Grontmij"/>
    <s v="VBG"/>
    <s v="                            -   €"/>
  </r>
  <r>
    <x v="0"/>
    <s v="001252"/>
    <s v="5791"/>
    <m/>
    <m/>
    <s v="Ranst"/>
    <s v="N1160001"/>
    <s v="8.56      "/>
    <s v="Kromstraat"/>
    <s v="Kastanjelaan"/>
    <n v="18"/>
    <s v="g"/>
    <x v="3"/>
    <s v="goedgekeurd ontwerp"/>
    <s v="Afgerond voor TV 3V"/>
    <n v="450266.08"/>
    <s v="X"/>
    <m/>
    <m/>
    <s v="eind 2014"/>
    <d v="1899-12-30T00:00:00"/>
    <n v="0"/>
    <m/>
    <m/>
    <s v="0/01/00"/>
    <m/>
    <m/>
    <s v="0/01/00"/>
    <s v="Grontmij"/>
    <n v="0"/>
    <s v="                            -   €"/>
  </r>
  <r>
    <x v="0"/>
    <s v="001272"/>
    <s v="5792"/>
    <s v="X10/R11/21"/>
    <n v="100000152"/>
    <s v="Wommelgem"/>
    <s v="R0110001"/>
    <s v="0.99      "/>
    <s v="Autolei"/>
    <s v="Draaiboomstraat"/>
    <n v="38"/>
    <s v="g"/>
    <x v="1"/>
    <s v="goedgekeurd ontwerp"/>
    <s v="Afgerond voor TV 3V"/>
    <n v="1714375.6776859504"/>
    <m/>
    <m/>
    <m/>
    <d v="2013-09-19T00:00:00"/>
    <d v="2013-09-19T00:00:00"/>
    <n v="1714375.6776859504"/>
    <m/>
    <m/>
    <d v="2014-02-18T00:00:00"/>
    <m/>
    <m/>
    <s v="0/01/00"/>
    <s v="LAD"/>
    <s v="VBG"/>
    <s v="                            -   €"/>
  </r>
  <r>
    <x v="0"/>
    <s v="001279"/>
    <s v="cl 16"/>
    <m/>
    <m/>
    <s v="Heist-Op-Den-Berg"/>
    <s v="N0100001"/>
    <s v="28.3      "/>
    <s v="Liersesteenweg"/>
    <s v="Schrieksesteenweg"/>
    <n v="37"/>
    <s v="a"/>
    <x v="4"/>
    <s v="aanbesteed"/>
    <s v="Afgerond voor TV 3V"/>
    <n v="1241910"/>
    <s v="XX"/>
    <m/>
    <m/>
    <m/>
    <d v="2006-09-29T00:00:00"/>
    <n v="1241910"/>
    <d v="2007-08-27T00:00:00"/>
    <m/>
    <s v="0/01/00"/>
    <m/>
    <m/>
    <s v="0/01/00"/>
    <s v="LAD"/>
    <s v="Hens"/>
    <s v="                            -   €"/>
  </r>
  <r>
    <x v="0"/>
    <s v="001282"/>
    <s v="cl 23"/>
    <m/>
    <m/>
    <s v="Geel"/>
    <s v="N0710001"/>
    <s v="3.43      "/>
    <s v="Molseweg"/>
    <s v="Belse Hei"/>
    <n v="26"/>
    <s v="a"/>
    <x v="4"/>
    <s v="aanbesteed"/>
    <s v="Afgerond voor TV 3V"/>
    <n v="470913"/>
    <s v="X"/>
    <m/>
    <m/>
    <m/>
    <d v="2007-12-21T00:00:00"/>
    <n v="470913"/>
    <d v="2008-08-18T00:00:00"/>
    <m/>
    <s v="0/01/00"/>
    <m/>
    <m/>
    <s v="0/01/00"/>
    <s v="LAD"/>
    <s v="VBG"/>
    <s v="                            -   €"/>
  </r>
  <r>
    <x v="0"/>
    <s v="001283"/>
    <s v="cl 25"/>
    <m/>
    <m/>
    <s v="Kalmthout"/>
    <s v="N1110001"/>
    <s v="8.42      "/>
    <s v="Putsesteenweg"/>
    <s v="Max Temmermanlaan"/>
    <n v="20"/>
    <s v="a"/>
    <x v="4"/>
    <s v="aanbesteed"/>
    <s v="Afgerond voor TV 3V"/>
    <n v="382060"/>
    <m/>
    <m/>
    <m/>
    <m/>
    <d v="2008-09-12T00:00:00"/>
    <n v="382060"/>
    <d v="2009-05-06T00:00:00"/>
    <m/>
    <s v="0/01/00"/>
    <m/>
    <m/>
    <s v="0/01/00"/>
    <s v="LAD"/>
    <s v="Hens"/>
    <s v="                            -   €"/>
  </r>
  <r>
    <x v="0"/>
    <s v="001289"/>
    <s v="cl 23"/>
    <m/>
    <m/>
    <s v="Turnhout"/>
    <s v="N1400001"/>
    <s v="0.52      "/>
    <s v="Steenweg op Gierle"/>
    <s v="Visbeekstraat"/>
    <n v="21"/>
    <s v="a"/>
    <x v="4"/>
    <s v="aanbesteed"/>
    <s v="Afgerond voor TV 3V"/>
    <n v="275403"/>
    <m/>
    <m/>
    <m/>
    <m/>
    <d v="2007-12-21T00:00:00"/>
    <n v="275403"/>
    <d v="2008-08-18T00:00:00"/>
    <m/>
    <s v="0/01/00"/>
    <m/>
    <m/>
    <s v="0/01/00"/>
    <s v="LAD"/>
    <s v="VBG"/>
    <s v="                            -   €"/>
  </r>
  <r>
    <x v="0"/>
    <s v="001296"/>
    <s v="cl 22"/>
    <m/>
    <m/>
    <s v="Kasterlee"/>
    <s v="N1230001"/>
    <s v="6.32      "/>
    <s v="Herentalsesteenweg"/>
    <s v="nabij Bobbejaanland"/>
    <n v="19"/>
    <s v="a"/>
    <x v="4"/>
    <s v="aanbesteed"/>
    <s v="Afgerond voor TV 3V"/>
    <n v="330041"/>
    <m/>
    <m/>
    <m/>
    <m/>
    <d v="2007-10-19T00:00:00"/>
    <n v="330041"/>
    <d v="2008-08-18T00:00:00"/>
    <m/>
    <s v="0/01/00"/>
    <m/>
    <m/>
    <s v="0/01/00"/>
    <s v="LAD"/>
    <s v="Soga NV"/>
    <s v="                            -   €"/>
  </r>
  <r>
    <x v="0"/>
    <s v="001304"/>
    <s v="cl 13"/>
    <m/>
    <m/>
    <s v="Beerse"/>
    <s v="N1320001"/>
    <s v="4.49      "/>
    <s v="Gierleseweg"/>
    <s v="Taxandrialaan / Kempenlaan"/>
    <n v="24"/>
    <s v="b"/>
    <x v="2"/>
    <s v="aanbesteed"/>
    <s v="Afgerond voor TV 3V"/>
    <n v="1001756"/>
    <m/>
    <m/>
    <m/>
    <m/>
    <d v="2006-06-30T00:00:00"/>
    <n v="1001756"/>
    <m/>
    <m/>
    <d v="2011-06-15T00:00:00"/>
    <m/>
    <d v="2014-03-25T00:00:00"/>
    <s v="0/01/00"/>
    <s v="LAD"/>
    <s v="Stadsbader"/>
    <n v="1200792.8259999999"/>
  </r>
  <r>
    <x v="0"/>
    <s v="001308"/>
    <s v="5761"/>
    <m/>
    <m/>
    <s v="Schilde"/>
    <s v="N0120001"/>
    <s v="15.38     "/>
    <s v="Turnhoutsebaan"/>
    <s v="Waterstraat"/>
    <n v="17"/>
    <s v="a"/>
    <x v="4"/>
    <s v="goedgekeurd ontwerp"/>
    <s v="Afgerond voor TV 3V"/>
    <n v="322548.37"/>
    <m/>
    <m/>
    <m/>
    <m/>
    <d v="2012-11-23T00:00:00"/>
    <n v="322548.37"/>
    <s v="Zal weldra vastgelegd worden"/>
    <m/>
    <s v="0/01/00"/>
    <m/>
    <m/>
    <s v="0/01/00"/>
    <s v="Grontmij"/>
    <s v="VBG"/>
    <s v="                            -   €"/>
  </r>
  <r>
    <x v="0"/>
    <s v="001331"/>
    <s v="cl 27"/>
    <m/>
    <m/>
    <s v="Lier"/>
    <s v="N0140001"/>
    <s v="11.9      "/>
    <s v="Mechelsesteenweg"/>
    <s v="Hoog-Lachenen"/>
    <n v="20"/>
    <s v="a"/>
    <x v="1"/>
    <s v="aanbesteed"/>
    <s v="Afgerond voor TV 3V"/>
    <n v="1"/>
    <m/>
    <m/>
    <m/>
    <m/>
    <d v="2008-11-13T00:00:00"/>
    <n v="0"/>
    <m/>
    <m/>
    <d v="2014-01-06T00:00:00"/>
    <m/>
    <m/>
    <s v="0/01/00"/>
    <s v="LAD"/>
    <s v="Hens"/>
    <s v="                            -   €"/>
  </r>
  <r>
    <x v="0"/>
    <s v="001334"/>
    <s v="5793"/>
    <m/>
    <m/>
    <s v="Dessel"/>
    <s v="N0180001"/>
    <s v="12.4      "/>
    <s v="Turnhoutsebaan"/>
    <s v="Molenhei / Werbeekstraat"/>
    <n v="23"/>
    <s v="g"/>
    <x v="3"/>
    <s v="goedgekeurd ontwerp"/>
    <s v="Afgerond voor TV 3V"/>
    <n v="1027954"/>
    <m/>
    <m/>
    <m/>
    <s v="eind 2014"/>
    <d v="1899-12-30T00:00:00"/>
    <n v="0"/>
    <m/>
    <m/>
    <s v="0/01/00"/>
    <m/>
    <m/>
    <s v="0/01/00"/>
    <s v="Technum"/>
    <n v="0"/>
    <s v="                            -   €"/>
  </r>
  <r>
    <x v="0"/>
    <s v="001355"/>
    <s v="5381"/>
    <s v="X10/R11/22"/>
    <s v="100000153"/>
    <s v="Antwerpen"/>
    <s v="N1730001"/>
    <s v="2.000     "/>
    <s v="Prins Boudewijnlaan"/>
    <s v="Frans Van Dunlaan"/>
    <n v="43"/>
    <s v="g"/>
    <x v="4"/>
    <s v="goedgekeurd ontwerp"/>
    <s v="Afgerond voor TV 3V"/>
    <n v="5130409.8"/>
    <m/>
    <m/>
    <m/>
    <d v="2014-07-09T00:00:00"/>
    <d v="2014-07-09T00:00:00"/>
    <n v="0"/>
    <m/>
    <m/>
    <s v="eind 2014 - begin 2015"/>
    <m/>
    <m/>
    <s v="0/01/00"/>
    <s v="LAD"/>
    <n v="0"/>
    <s v="                            -   €"/>
  </r>
  <r>
    <x v="1"/>
    <s v="007003"/>
    <n v="5356"/>
    <s v="X70/N76/83"/>
    <s v="100000515"/>
    <s v="Genk"/>
    <s v="N0750001"/>
    <s v="10.7      "/>
    <s v="Europalaan"/>
    <s v="Westerring"/>
    <n v="112"/>
    <s v="b"/>
    <x v="1"/>
    <s v="goedgekeurd ontwerp"/>
    <s v="Afgerond voor TV 3V"/>
    <n v="6438815.5499999998"/>
    <m/>
    <m/>
    <m/>
    <m/>
    <d v="2012-12-03T00:00:00"/>
    <n v="6438815.5499999998"/>
    <m/>
    <d v="2013-06-13T00:00:00"/>
    <d v="2013-08-06T00:00:00"/>
    <m/>
    <m/>
    <s v="0/01/00"/>
    <s v="  LAD  "/>
    <s v="VBG"/>
    <s v="                             -   € "/>
  </r>
  <r>
    <x v="1"/>
    <s v="007007"/>
    <s v="---"/>
    <s v="X70/N75/36"/>
    <m/>
    <s v="As"/>
    <s v="N0750001"/>
    <s v="20.43     "/>
    <s v="Europalaan"/>
    <s v="Stationsstraat"/>
    <n v="75"/>
    <s v="b"/>
    <x v="1"/>
    <s v="aanbesteed"/>
    <s v="Afgerond voor TV 3V"/>
    <n v="6325033.5700000003"/>
    <m/>
    <m/>
    <m/>
    <m/>
    <d v="2008-11-28T00:00:00"/>
    <n v="6325033.5700000003"/>
    <m/>
    <d v="2012-04-10T00:00:00"/>
    <d v="2012-06-01T00:00:00"/>
    <m/>
    <m/>
    <s v="0/01/00"/>
    <s v="  LAD  "/>
    <s v="Betonac"/>
    <s v="                             -   € "/>
  </r>
  <r>
    <x v="1"/>
    <s v="007021"/>
    <n v="5359"/>
    <m/>
    <m/>
    <s v="Hasselt"/>
    <s v="N0740001"/>
    <s v="1.62      "/>
    <s v="Kempische Steenweg"/>
    <s v="Paalsteenstraat"/>
    <n v="54"/>
    <s v="o"/>
    <x v="5"/>
    <s v="goedgekeurd ontwerp"/>
    <s v="Afgerond voor TV 3V"/>
    <n v="1"/>
    <s v="Geschrapt"/>
    <m/>
    <m/>
    <s v="Omdat de onteigening van de apotheek te duur is, wordt dit project niet meer aanbesteed. Moet nagevraagd worden bij Gijs Moors"/>
    <s v="0/01/00"/>
    <s v="                     -   €  "/>
    <m/>
    <m/>
    <s v="0/01/00"/>
    <m/>
    <m/>
    <s v="0/01/00"/>
    <s v="  LAD  "/>
    <n v="0"/>
    <s v="                             -   € "/>
  </r>
  <r>
    <x v="1"/>
    <s v="007023"/>
    <s v="---"/>
    <s v="X70/N2/74"/>
    <m/>
    <s v="Hasselt"/>
    <s v="N0020001"/>
    <s v="68.37     "/>
    <s v="Kuringersteenweg"/>
    <s v="Grote Baan"/>
    <n v="47"/>
    <s v="b"/>
    <x v="1"/>
    <s v="aanbesteed"/>
    <s v="Afgerond voor TV 3V"/>
    <n v="6226908.9100000001"/>
    <m/>
    <m/>
    <m/>
    <m/>
    <d v="2008-11-14T00:00:00"/>
    <n v="6226908.9100000001"/>
    <m/>
    <d v="2013-05-31T00:00:00"/>
    <d v="2013-08-06T00:00:00"/>
    <m/>
    <m/>
    <s v="0/01/00"/>
    <s v="  LAD  "/>
    <s v="Kumpen"/>
    <s v="                             -   € "/>
  </r>
  <r>
    <x v="1"/>
    <s v="007024"/>
    <n v="5357"/>
    <s v="X70/N72/17"/>
    <n v="100000842"/>
    <s v="Zonhoven"/>
    <s v="N0720001"/>
    <s v="1.4       "/>
    <s v="Wijerstraat"/>
    <s v="Donkweg"/>
    <n v="54"/>
    <s v="g"/>
    <x v="3"/>
    <s v="goedgekeurd ontwerp"/>
    <s v="Afgerond voor TV 3V"/>
    <n v="1556015.18"/>
    <m/>
    <s v="VTG in omloop"/>
    <m/>
    <m/>
    <s v="0/01/00"/>
    <s v="                     -   €  "/>
    <m/>
    <m/>
    <s v="0/01/00"/>
    <m/>
    <m/>
    <s v="0/01/00"/>
    <s v="  Arcadis Gedas  "/>
    <n v="0"/>
    <s v="                             -   € "/>
  </r>
  <r>
    <x v="1"/>
    <s v="007026"/>
    <n v="5360"/>
    <s v="X70/N75/33"/>
    <s v="999060631"/>
    <s v="Dilsen-Stokkem"/>
    <s v="N0750001"/>
    <s v="27.51     "/>
    <s v="Boslaan"/>
    <s v="Siemenslaan"/>
    <n v="43"/>
    <s v="b"/>
    <x v="6"/>
    <s v="goedgekeurd ontwerp"/>
    <s v="Afgerond voor TV 3V"/>
    <n v="1834907.5"/>
    <m/>
    <m/>
    <m/>
    <m/>
    <d v="2011-12-12T00:00:00"/>
    <n v="1771229.79"/>
    <m/>
    <d v="2012-04-06T00:00:00"/>
    <d v="2012-08-13T00:00:00"/>
    <m/>
    <m/>
    <d v="2014-05-09T00:00:00"/>
    <s v="  Arcadis Gedas  "/>
    <s v="VBG"/>
    <s v="                             -   € "/>
  </r>
  <r>
    <x v="1"/>
    <s v="007031"/>
    <s v="40110-1/2/3"/>
    <s v="X70/N78/54"/>
    <n v="100006265"/>
    <s v="Maasmechelen"/>
    <s v="N0780001"/>
    <s v="15.39     "/>
    <s v="Rijksweg"/>
    <s v="Weg naar Zutendaal"/>
    <n v="43"/>
    <s v="o"/>
    <x v="3"/>
    <s v="aanbesteed"/>
    <s v="Afgerond voor TV 3V"/>
    <n v="1172381"/>
    <m/>
    <d v="2014-09-08T00:00:00"/>
    <d v="2014-10-01T00:00:00"/>
    <s v="aanbesteding in najaar 2014"/>
    <d v="2008-11-19T00:00:00"/>
    <s v="                     -   €  "/>
    <m/>
    <m/>
    <s v="0/01/00"/>
    <m/>
    <m/>
    <s v="0/01/00"/>
    <s v="  Arcadis Gedas  "/>
    <s v="Heijmans Infra"/>
    <s v="                             -   € "/>
  </r>
  <r>
    <x v="1"/>
    <s v="007034"/>
    <s v="---"/>
    <s v="X70/N2/74"/>
    <m/>
    <s v="Hasselt"/>
    <s v="N0020001"/>
    <s v="68.76     "/>
    <s v="Kuringersteenweg"/>
    <s v="Billikstraat"/>
    <n v="41"/>
    <s v="b"/>
    <x v="1"/>
    <s v="aanbesteed"/>
    <s v="Afgerond voor TV 3V"/>
    <s v="  ZIE 7023  "/>
    <m/>
    <m/>
    <m/>
    <m/>
    <d v="2008-11-14T00:00:00"/>
    <s v="  ZIE 7023  "/>
    <m/>
    <d v="2013-05-31T00:00:00"/>
    <d v="2013-08-06T00:00:00"/>
    <m/>
    <m/>
    <s v="0/01/00"/>
    <s v="  LAD  "/>
    <s v="Kumpen"/>
    <s v="                             -   € "/>
  </r>
  <r>
    <x v="1"/>
    <s v="007045"/>
    <n v="5358"/>
    <s v="X70/N702/16"/>
    <s v="999049493"/>
    <s v="Hasselt"/>
    <s v="R0710001"/>
    <s v="1.81      "/>
    <s v="Gouverneur Verwilghensingel (AC)"/>
    <s v="Universiteitslaan"/>
    <n v="35"/>
    <s v="a"/>
    <x v="4"/>
    <s v="goedgekeurd ontwerp"/>
    <s v="Afgerond voor TV 3V"/>
    <n v="4405425.01"/>
    <s v="XX"/>
    <m/>
    <m/>
    <m/>
    <d v="2009-11-20T00:00:00"/>
    <n v="4405425.01"/>
    <m/>
    <m/>
    <s v="0/01/00"/>
    <m/>
    <m/>
    <s v="0/01/00"/>
    <s v="  Grontmij  "/>
    <s v="Betonac"/>
    <s v="                             -   € "/>
  </r>
  <r>
    <x v="1"/>
    <s v="007053"/>
    <n v="5361"/>
    <m/>
    <m/>
    <s v="Beringen"/>
    <s v="N0720001"/>
    <s v="13.63     "/>
    <s v="Kasteletsingel"/>
    <s v="Brugstraat"/>
    <n v="33"/>
    <s v="o"/>
    <x v="7"/>
    <s v="goedgekeurd ontwerp"/>
    <s v="Afgerond voor TV 3V"/>
    <n v="576614"/>
    <s v="XX"/>
    <m/>
    <m/>
    <s v="2015 of later"/>
    <s v="0/01/00"/>
    <s v="                     -   €  "/>
    <m/>
    <m/>
    <s v="0/01/00"/>
    <m/>
    <m/>
    <s v="0/01/00"/>
    <s v="  LAD  "/>
    <n v="0"/>
    <s v="                             -   € "/>
  </r>
  <r>
    <x v="1"/>
    <s v="007055"/>
    <n v="1505"/>
    <s v="X70/N702/19"/>
    <m/>
    <s v="Genk"/>
    <s v="N7020001"/>
    <s v="10.87     "/>
    <s v="H. Fordlaan"/>
    <s v="Beverststraat"/>
    <n v="32"/>
    <s v="b"/>
    <x v="2"/>
    <s v="goedgekeurd ontwerp"/>
    <s v="Afgerond voor TV 3V"/>
    <n v="6269228.7300000004"/>
    <m/>
    <m/>
    <m/>
    <m/>
    <d v="2011-12-05T00:00:00"/>
    <n v="4996657.47"/>
    <m/>
    <d v="2012-03-09T00:00:00"/>
    <d v="2012-03-26T00:00:00"/>
    <s v="oktober 2013"/>
    <m/>
    <s v="0/01/00"/>
    <s v="  LAD  "/>
    <s v="Heijmans Infra"/>
    <s v="                             -   € "/>
  </r>
  <r>
    <x v="1"/>
    <m/>
    <s v="5362-2"/>
    <s v="X70/N702/20"/>
    <n v="100006546"/>
    <s v="Genk"/>
    <s v="N7020001"/>
    <s v="10.87     "/>
    <s v="H. Fordlaan"/>
    <s v="Beverststraat: geluidsschermen"/>
    <m/>
    <m/>
    <x v="3"/>
    <n v="1597543"/>
    <d v="2014-05-01T00:00:00"/>
    <n v="1597543"/>
    <m/>
    <d v="2014-05-01T00:00:00"/>
    <s v="VTG goedgekeurd"/>
    <s v="2de helft 2014"/>
    <m/>
    <m/>
    <m/>
    <m/>
    <m/>
    <s v="VTG goedgekeurd - aanbesteding 2de helft 2014"/>
    <m/>
    <m/>
    <m/>
    <m/>
    <m/>
  </r>
  <r>
    <x v="1"/>
    <s v="007059"/>
    <s v="---"/>
    <s v="X70/R71/22"/>
    <m/>
    <s v="Hasselt"/>
    <s v="R0710001"/>
    <s v="4.25      "/>
    <s v="Prins-Bisschopssingel"/>
    <s v="De Geloesplein"/>
    <n v="31"/>
    <s v="o"/>
    <x v="5"/>
    <s v="aanbesteed"/>
    <s v="Afgerond voor TV 3V"/>
    <n v="1"/>
    <s v="Geschrapt"/>
    <m/>
    <m/>
    <m/>
    <d v="2008-11-17T00:00:00"/>
    <n v="1877354.38"/>
    <m/>
    <m/>
    <s v="0/01/00"/>
    <m/>
    <m/>
    <s v="0/01/00"/>
    <s v="  LAD  "/>
    <s v="Betonac"/>
    <s v="                             -   € "/>
  </r>
  <r>
    <x v="1"/>
    <s v="007064"/>
    <n v="5352"/>
    <s v="X70/N73/58"/>
    <s v="100000803"/>
    <s v="Bree"/>
    <s v="N0730001"/>
    <s v="14.48     "/>
    <s v="Rode Kruislaan"/>
    <s v="Opitterpoort"/>
    <n v="30"/>
    <s v="a"/>
    <x v="1"/>
    <s v="goedgekeurd ontwerp"/>
    <s v="Afgerond voor TV 3V"/>
    <n v="942571.9"/>
    <m/>
    <m/>
    <m/>
    <m/>
    <d v="2013-07-01T00:00:00"/>
    <n v="942571.9"/>
    <m/>
    <d v="2013-08-06T00:00:00"/>
    <d v="2013-09-30T00:00:00"/>
    <m/>
    <m/>
    <s v="0/01/00"/>
    <s v="  Technum  "/>
    <s v="Deckx"/>
    <s v="                             -   € "/>
  </r>
  <r>
    <x v="1"/>
    <s v="007065"/>
    <n v="5353"/>
    <s v="X70/N78/48"/>
    <s v="100001373, 100006437_x000a_"/>
    <s v="Maasmechelen"/>
    <s v="N0780001"/>
    <s v="17.04     "/>
    <s v="Rijksweg"/>
    <s v="Ringlaan"/>
    <n v="55"/>
    <s v="a"/>
    <x v="4"/>
    <s v="goedgekeurd ontwerp"/>
    <s v="Afgerond voor TV 3V"/>
    <n v="303230.90999999997"/>
    <m/>
    <m/>
    <m/>
    <m/>
    <d v="2013-08-19T00:00:00"/>
    <n v="303230.90999999997"/>
    <d v="2013-09-09T00:00:00"/>
    <m/>
    <s v="0/01/00"/>
    <m/>
    <m/>
    <s v="0/01/00"/>
    <s v="  LAD  "/>
    <s v="Heijmans"/>
    <s v="                             -   € "/>
  </r>
  <r>
    <x v="1"/>
    <s v="007068"/>
    <n v="5363"/>
    <s v="X70/N76/83"/>
    <s v="100000515"/>
    <s v="Genk"/>
    <s v="N0760001"/>
    <s v="22.51     "/>
    <s v="Westerring"/>
    <s v="Kuilenstraat"/>
    <n v="30"/>
    <s v="b"/>
    <x v="1"/>
    <s v="goedgekeurd ontwerp"/>
    <s v="Afgerond voor TV 3V"/>
    <n v="1"/>
    <m/>
    <m/>
    <m/>
    <m/>
    <d v="2012-12-03T00:00:00"/>
    <s v="  zie 7003  "/>
    <m/>
    <d v="2013-06-13T00:00:00"/>
    <d v="2013-08-06T00:00:00"/>
    <m/>
    <m/>
    <s v="0/01/00"/>
    <s v="  LAD  "/>
    <s v="VBG"/>
    <s v="                             -   € "/>
  </r>
  <r>
    <x v="1"/>
    <s v="007071"/>
    <s v="40345-1"/>
    <s v="X70/N72/22"/>
    <m/>
    <s v="Zonhoven"/>
    <s v="N0720001"/>
    <s v="0         "/>
    <s v="Beringersteenweg"/>
    <s v="Beverzakbroekweg"/>
    <n v="46"/>
    <s v="o"/>
    <x v="7"/>
    <s v="voorontwerp"/>
    <s v="Afgerond voor TV 3V"/>
    <n v="1461457"/>
    <m/>
    <s v="in september 2014"/>
    <m/>
    <m/>
    <d v="2008-11-13T00:00:00"/>
    <m/>
    <m/>
    <m/>
    <s v="0/01/00"/>
    <m/>
    <m/>
    <s v="0/01/00"/>
    <s v="  Arcadis Gedas  "/>
    <s v="VBG"/>
    <s v="                             -   € "/>
  </r>
  <r>
    <x v="1"/>
    <s v="007098"/>
    <s v="---"/>
    <s v="X70/R71/22"/>
    <m/>
    <s v="Hasselt"/>
    <s v="R0710001"/>
    <s v="3.82      "/>
    <s v="Prins-Bisschopssingel"/>
    <s v="Luikersteenweg"/>
    <n v="28"/>
    <s v="b"/>
    <x v="1"/>
    <s v="aanbesteed"/>
    <s v="Afgerond voor TV 3V"/>
    <n v="4380493.5599999996"/>
    <m/>
    <m/>
    <m/>
    <m/>
    <d v="2008-11-17T00:00:00"/>
    <n v="4380493.5599999996"/>
    <m/>
    <d v="2012-05-03T00:00:00"/>
    <d v="2012-12-03T00:00:00"/>
    <m/>
    <m/>
    <s v="0/01/00"/>
    <s v="  LAD  "/>
    <s v="Betonac"/>
    <s v="                             -   € "/>
  </r>
  <r>
    <x v="1"/>
    <s v="007099"/>
    <s v="---"/>
    <s v="X70/N2/74"/>
    <m/>
    <s v="Hasselt"/>
    <s v="N0020001"/>
    <s v="68.18     "/>
    <s v="Kuringersteenweg"/>
    <s v="Paardenweideweg"/>
    <n v="26"/>
    <s v="b"/>
    <x v="1"/>
    <s v="aanbesteed"/>
    <s v="Afgerond voor TV 3V"/>
    <s v="  zie 7023  "/>
    <m/>
    <m/>
    <m/>
    <m/>
    <d v="2008-11-14T00:00:00"/>
    <s v="  ZIE 7023  "/>
    <m/>
    <m/>
    <d v="2013-08-06T00:00:00"/>
    <m/>
    <m/>
    <s v="0/01/00"/>
    <s v="  LAD  "/>
    <s v="Kumpen"/>
    <s v="                             -   € "/>
  </r>
  <r>
    <x v="1"/>
    <s v="007111"/>
    <n v="5361"/>
    <m/>
    <m/>
    <s v="Beringen"/>
    <s v="N0720001"/>
    <s v="13.94     "/>
    <s v="Kasteletsingel"/>
    <s v="Nijverheidsstraat"/>
    <n v="23"/>
    <s v="o"/>
    <x v="7"/>
    <s v="goedgekeurd ontwerp"/>
    <s v="Afgerond voor TV 3V"/>
    <s v="  zie 7053  "/>
    <m/>
    <m/>
    <m/>
    <s v="2015 of later"/>
    <s v="0/01/00"/>
    <s v="  zie 7053  "/>
    <m/>
    <m/>
    <s v="0/01/00"/>
    <m/>
    <m/>
    <s v="0/01/00"/>
    <s v="  LAD  "/>
    <n v="0"/>
    <s v="                             -   € "/>
  </r>
  <r>
    <x v="1"/>
    <s v="007127"/>
    <s v="---"/>
    <m/>
    <m/>
    <s v="Dilsen-Stokkem"/>
    <s v="N0780001"/>
    <s v="31.4      "/>
    <s v="Rijksweg"/>
    <s v=""/>
    <n v="21"/>
    <s v="b"/>
    <x v="6"/>
    <s v="aanbesteed"/>
    <s v="Afgerond voor TV 3V"/>
    <n v="1563021"/>
    <m/>
    <m/>
    <m/>
    <m/>
    <d v="2008-10-27T00:00:00"/>
    <n v="1168534.6000000001"/>
    <m/>
    <d v="2010-05-17T00:00:00"/>
    <d v="2010-09-27T00:00:00"/>
    <d v="2012-06-22T00:00:00"/>
    <m/>
    <d v="2014-01-21T00:00:00"/>
    <s v="  LAD  "/>
    <s v="VBG"/>
    <n v="146329.62"/>
  </r>
  <r>
    <x v="1"/>
    <s v="007131"/>
    <n v="5364"/>
    <s v="X70/N730/45"/>
    <n v="100005870"/>
    <s v="Hoeselt"/>
    <s v="N7300001"/>
    <s v="8.96      "/>
    <s v="Bilzersteenweg"/>
    <s v="Boudewijnsnelweg"/>
    <n v="22"/>
    <s v="g"/>
    <x v="3"/>
    <s v="goedgekeurd ontwerp"/>
    <s v="Afgerond voor TV 3V"/>
    <n v="2841333.83"/>
    <m/>
    <s v=" begin juli 2014 "/>
    <m/>
    <d v="2014-08-01T00:00:00"/>
    <s v="0/01/00"/>
    <m/>
    <m/>
    <m/>
    <s v="0/01/00"/>
    <m/>
    <m/>
    <s v="0/01/00"/>
    <s v="  LAD  "/>
    <n v="0"/>
    <s v="                             -   € "/>
  </r>
  <r>
    <x v="1"/>
    <s v="007138"/>
    <n v="5363"/>
    <s v="X70/N76/83"/>
    <s v="100000515"/>
    <s v="Genk"/>
    <s v="N0760001"/>
    <s v="22.99     "/>
    <s v="Westerring"/>
    <s v="Nieuwe Kuilenweg"/>
    <n v="61"/>
    <s v="b"/>
    <x v="1"/>
    <s v="goedgekeurd ontwerp"/>
    <s v="Afgerond voor TV 3V"/>
    <n v="1"/>
    <m/>
    <m/>
    <m/>
    <m/>
    <d v="2012-12-03T00:00:00"/>
    <s v="  zie 7003  "/>
    <m/>
    <d v="2013-06-13T00:00:00"/>
    <d v="2013-08-06T00:00:00"/>
    <m/>
    <m/>
    <s v="0/01/00"/>
    <s v="  LAD  "/>
    <s v="VBG"/>
    <s v="                             -   € "/>
  </r>
  <r>
    <x v="1"/>
    <s v="007139"/>
    <s v="40110-1/2/3"/>
    <s v="X70/N78/54"/>
    <n v="100006265"/>
    <s v="Maasmechelen"/>
    <s v="N0780001"/>
    <s v="16.01     "/>
    <s v="Rijksweg"/>
    <s v="Breitwaterstraat"/>
    <n v="20"/>
    <s v="o"/>
    <x v="3"/>
    <s v="aanbesteed"/>
    <s v="Afgerond voor TV 3V"/>
    <n v="1785634"/>
    <m/>
    <d v="2014-09-08T00:00:00"/>
    <d v="2014-10-01T00:00:00"/>
    <s v="najaar 2014"/>
    <m/>
    <m/>
    <m/>
    <m/>
    <m/>
    <m/>
    <m/>
    <s v="0/01/00"/>
    <s v="  Arcadis Gedas  "/>
    <s v="Heijmans Infra"/>
    <s v="                             -   € "/>
  </r>
  <r>
    <x v="1"/>
    <s v="007150"/>
    <n v="5365"/>
    <s v="X70/N72/19"/>
    <s v="100000845, 100006440"/>
    <s v="Beringen"/>
    <s v="N0720001"/>
    <s v="18.09     "/>
    <s v="Koolmijnlaan"/>
    <s v="Beverlo Dorp / Zuidstraat"/>
    <n v="20"/>
    <s v="g"/>
    <x v="4"/>
    <s v="goedgekeurd ontwerp"/>
    <s v="Afgerond voor TV 3V"/>
    <n v="689349.50413223146"/>
    <m/>
    <m/>
    <m/>
    <m/>
    <d v="2013-12-04T00:00:00"/>
    <n v="689349.50413223146"/>
    <d v="2013-12-17T00:00:00"/>
    <m/>
    <d v="2014-08-18T00:00:00"/>
    <m/>
    <m/>
    <s v="0/01/00"/>
    <s v="  LAD  "/>
    <s v="Marcel Nijs nv"/>
    <s v="                             -   € "/>
  </r>
  <r>
    <x v="1"/>
    <s v="007154"/>
    <s v="---"/>
    <s v="X70/N74/46"/>
    <m/>
    <s v="Zonhoven"/>
    <s v="N0740001"/>
    <s v="6.93      "/>
    <s v="Kempische Steenweg"/>
    <s v="Engstegenseweg"/>
    <n v="26"/>
    <s v="b"/>
    <x v="2"/>
    <s v="aanbesteed"/>
    <s v="Afgerond voor TV 3V"/>
    <n v="5067167.95"/>
    <m/>
    <m/>
    <m/>
    <m/>
    <d v="2008-11-12T00:00:00"/>
    <n v="4180809.42"/>
    <m/>
    <d v="2012-04-19T00:00:00"/>
    <d v="2012-05-14T00:00:00"/>
    <m/>
    <m/>
    <s v="0/01/00"/>
    <s v="  LAD  "/>
    <s v="Aswebo"/>
    <s v="                             -   € "/>
  </r>
  <r>
    <x v="1"/>
    <s v="007162"/>
    <s v="---"/>
    <m/>
    <m/>
    <s v="Diepenbeek"/>
    <s v="N0020001"/>
    <s v="76.62     "/>
    <s v="Steenweg"/>
    <s v="Waardestraat"/>
    <n v="22"/>
    <s v="a"/>
    <x v="4"/>
    <s v="aanbesteed"/>
    <s v="Afgerond voor TV 3V"/>
    <n v="644852"/>
    <s v="XX"/>
    <m/>
    <m/>
    <m/>
    <d v="2008-08-29T00:00:00"/>
    <n v="644852"/>
    <d v="2009-09-01T00:00:00"/>
    <m/>
    <s v="0/01/00"/>
    <m/>
    <m/>
    <s v="0/01/00"/>
    <s v="  LAD  "/>
    <s v="Heijmans Infra"/>
    <s v="                             -   € "/>
  </r>
  <r>
    <x v="1"/>
    <s v="007164"/>
    <n v="5366"/>
    <s v="X70/N72/19"/>
    <s v="100000845, 100006440"/>
    <s v="Beringen"/>
    <s v="N0720001"/>
    <s v="17.21     "/>
    <s v="Koolmijnlaan"/>
    <s v="Beverlosesteenweg"/>
    <n v="57"/>
    <s v="g"/>
    <x v="4"/>
    <s v="goedgekeurd ontwerp"/>
    <s v="Afgerond voor TV 3V"/>
    <n v="879004.06611570239"/>
    <m/>
    <m/>
    <m/>
    <m/>
    <d v="2013-12-04T00:00:00"/>
    <n v="879004.06611570239"/>
    <m/>
    <m/>
    <d v="2014-08-18T00:00:00"/>
    <m/>
    <m/>
    <s v="0/01/00"/>
    <s v="  LAD  "/>
    <s v="Betonac"/>
    <s v="                             -   € "/>
  </r>
  <r>
    <x v="1"/>
    <s v="007169"/>
    <n v="5367"/>
    <s v="X70/N78/49"/>
    <n v="100009014"/>
    <s v="Lanaken"/>
    <s v="N0780001"/>
    <s v="12.4      "/>
    <s v="Steenweg"/>
    <s v=""/>
    <n v="24"/>
    <s v="o"/>
    <x v="3"/>
    <s v="goedgekeurd ontwerp"/>
    <s v="Afgerond voor TV 3V"/>
    <n v="730000"/>
    <m/>
    <d v="2014-09-08T00:00:00"/>
    <s v="VTG in rondgang"/>
    <s v="VTG gepland op 8/9/2014, aanbesteding in najaar 2014"/>
    <s v="0/01/00"/>
    <s v="                     -   €  "/>
    <m/>
    <m/>
    <s v="0/01/00"/>
    <m/>
    <m/>
    <s v="0/01/00"/>
    <s v="  Technum  "/>
    <n v="0"/>
    <s v="                             -   € "/>
  </r>
  <r>
    <x v="1"/>
    <s v="007176"/>
    <s v="---"/>
    <s v="X70/N2/74"/>
    <m/>
    <s v="Hasselt"/>
    <s v="N0020001"/>
    <s v="69.36     "/>
    <s v="Kuringersteenweg"/>
    <s v="Grote Baan"/>
    <n v="20"/>
    <s v="b"/>
    <x v="1"/>
    <s v="aanbesteed"/>
    <s v="Afgerond voor TV 3V"/>
    <s v="  zie 7023  "/>
    <m/>
    <m/>
    <m/>
    <m/>
    <d v="2008-11-14T00:00:00"/>
    <s v="  zie 7023  "/>
    <m/>
    <d v="2013-05-31T00:00:00"/>
    <d v="2013-08-06T00:00:00"/>
    <m/>
    <m/>
    <s v="0/01/00"/>
    <s v="  LAD  "/>
    <s v="Kumpen"/>
    <s v="                             -   € "/>
  </r>
  <r>
    <x v="1"/>
    <s v="007210"/>
    <n v="826"/>
    <s v="X70/N702/16"/>
    <s v="999049493"/>
    <s v="Hasselt"/>
    <s v="N7020001"/>
    <s v="1.72      "/>
    <s v="Universiteitslaan"/>
    <s v="Trichterheideweg"/>
    <n v="26"/>
    <s v="a"/>
    <x v="4"/>
    <s v="goedgekeurd ontwerp"/>
    <s v="Afgerond voor TV 3V"/>
    <s v="  zie 7045  "/>
    <s v="XX"/>
    <m/>
    <m/>
    <m/>
    <d v="2009-11-20T00:00:00"/>
    <s v="  zie 7045  "/>
    <m/>
    <m/>
    <s v="0/01/00"/>
    <m/>
    <m/>
    <s v="0/01/00"/>
    <s v="  Grontmij  "/>
    <s v="Betonac"/>
    <s v="                             -   € "/>
  </r>
  <r>
    <x v="1"/>
    <s v="007211"/>
    <n v="5369"/>
    <s v="X70/N719/19"/>
    <s v="999060372"/>
    <s v="Heusden-Zolder"/>
    <s v="N7190001"/>
    <s v="5.09      "/>
    <s v="Koolmijnlaan"/>
    <s v="Stationsstraat"/>
    <n v="35"/>
    <s v="b"/>
    <x v="2"/>
    <s v="goedgekeurd ontwerp"/>
    <s v="Afgerond voor TV 3V"/>
    <n v="537748.82999999996"/>
    <m/>
    <m/>
    <m/>
    <m/>
    <d v="2011-12-05T00:00:00"/>
    <n v="503328.71"/>
    <m/>
    <d v="2012-08-06T00:00:00"/>
    <d v="2012-08-07T00:00:00"/>
    <d v="2012-10-15T00:00:00"/>
    <m/>
    <s v="lopende"/>
    <s v="  LAD  "/>
    <s v="Limasco"/>
    <s v="                             -   € "/>
  </r>
  <r>
    <x v="1"/>
    <s v="007224"/>
    <s v="40110-1/2/3"/>
    <s v="X70/N78/54"/>
    <n v="100006265"/>
    <s v="Maasmechelen"/>
    <s v="N0780001"/>
    <s v="14.88     "/>
    <s v="Rijksweg"/>
    <s v="Windmolenweg"/>
    <n v="44"/>
    <s v="o"/>
    <x v="3"/>
    <s v="aanbesteed"/>
    <s v="Afgerond voor TV 3V"/>
    <n v="879137"/>
    <m/>
    <d v="2014-09-08T00:00:00"/>
    <d v="2014-10-01T00:00:00"/>
    <s v="najaar 2014"/>
    <m/>
    <m/>
    <m/>
    <m/>
    <s v="0/01/00"/>
    <m/>
    <m/>
    <s v="0/01/00"/>
    <s v="  Arcadis Gedas  "/>
    <s v="Heijmans Infra"/>
    <s v="                             -   € "/>
  </r>
  <r>
    <x v="1"/>
    <s v="007230"/>
    <n v="5369"/>
    <s v="X70/N719/20"/>
    <n v="100000843"/>
    <s v="Heusden-Zolder"/>
    <s v="N7190001"/>
    <s v="3.91      "/>
    <s v="Koolmijnlaan"/>
    <s v="Helzoldlaan"/>
    <n v="25"/>
    <s v="g"/>
    <x v="3"/>
    <s v="goedgekeurd ontwerp"/>
    <s v="Afgerond voor TV 3V"/>
    <n v="1803147"/>
    <m/>
    <s v="VTG in omloop"/>
    <m/>
    <m/>
    <s v="0/01/00"/>
    <s v="                     -   €  "/>
    <m/>
    <m/>
    <s v="0/01/00"/>
    <m/>
    <m/>
    <s v="0/01/00"/>
    <s v="  LAD  "/>
    <n v="0"/>
    <s v="                             -   € "/>
  </r>
  <r>
    <x v="1"/>
    <s v="007241"/>
    <n v="5371"/>
    <s v="X70/N72/16"/>
    <s v="999063932"/>
    <s v="Heusden-Zolder"/>
    <s v="N0720001"/>
    <s v="9         "/>
    <s v="Graaf de Theuxlaan"/>
    <s v="Kanaalweg / G. Gezellelaan"/>
    <n v="32"/>
    <s v="a"/>
    <x v="1"/>
    <s v="goedgekeurd ontwerp"/>
    <s v="Afgerond voor TV 3V"/>
    <n v="669662.14"/>
    <m/>
    <m/>
    <m/>
    <m/>
    <d v="2012-10-29T00:00:00"/>
    <n v="669662.14"/>
    <m/>
    <m/>
    <d v="2014-03-24T00:00:00"/>
    <m/>
    <m/>
    <s v="0/01/00"/>
    <s v="  LAD  "/>
    <s v="Gemoco"/>
    <s v="                             -   € "/>
  </r>
  <r>
    <x v="1"/>
    <s v="007264"/>
    <n v="5354"/>
    <s v="X70/N712/19"/>
    <s v="999060638 of 100000032"/>
    <s v="Neerpelt"/>
    <s v="N7120001"/>
    <s v="20.901    "/>
    <s v="Koning Albertlaan - Heerstraat"/>
    <s v="Stationsstraat"/>
    <n v="20"/>
    <s v="g"/>
    <x v="3"/>
    <s v="goedgekeurd ontwerp"/>
    <s v="Afgerond voor TV 3V"/>
    <n v="882205.13"/>
    <s v="XX"/>
    <m/>
    <m/>
    <m/>
    <s v="0/01/00"/>
    <s v="                     -   €  "/>
    <m/>
    <m/>
    <s v="0/01/00"/>
    <m/>
    <m/>
    <s v="0/01/00"/>
    <s v="  Technum  "/>
    <n v="0"/>
    <s v="                             -   € "/>
  </r>
  <r>
    <x v="1"/>
    <s v="007276"/>
    <n v="5364"/>
    <s v="X70/N730/45"/>
    <n v="100005870"/>
    <s v="Hoeselt"/>
    <s v="N7300001"/>
    <s v="8.726     "/>
    <s v="Bilzersteenweg"/>
    <s v="Industrielaan"/>
    <n v="20"/>
    <s v="g"/>
    <x v="3"/>
    <s v="goedgekeurd ontwerp"/>
    <s v="Afgerond voor TV 3V"/>
    <s v="  zie 7131  "/>
    <m/>
    <s v="begin juli 2014"/>
    <m/>
    <d v="2014-08-01T00:00:00"/>
    <s v="0/01/00"/>
    <s v="                     -   €  "/>
    <m/>
    <m/>
    <s v="0/01/00"/>
    <m/>
    <m/>
    <s v="0/01/00"/>
    <s v="  LAD  "/>
    <n v="0"/>
    <s v="                             -   € "/>
  </r>
  <r>
    <x v="1"/>
    <s v="007279"/>
    <s v="---"/>
    <m/>
    <m/>
    <s v="Leopoldsburg"/>
    <s v="N7460001"/>
    <s v="3.23      "/>
    <s v="Lommelsesteenweg"/>
    <s v="Kerkhovenweg"/>
    <n v="27"/>
    <s v="p"/>
    <x v="7"/>
    <s v="Project van AWV"/>
    <s v="Afgerond voor TV 3V"/>
    <s v="                     -   €  "/>
    <m/>
    <m/>
    <m/>
    <n v="2014"/>
    <s v="0/01/00"/>
    <s v="                     -   €  "/>
    <m/>
    <m/>
    <s v="0/01/00"/>
    <m/>
    <m/>
    <s v="0/01/00"/>
    <s v="  AWV  "/>
    <n v="0"/>
    <s v="                             -   € "/>
  </r>
  <r>
    <x v="1"/>
    <s v="007282"/>
    <n v="6858"/>
    <s v="X70/N763/6"/>
    <s v="100000748, 100007186_x000a_"/>
    <s v="Maasmechelen"/>
    <s v="N7630001"/>
    <s v="3.2       "/>
    <s v="Steenweg naar As"/>
    <s v=" "/>
    <n v="20"/>
    <s v="a"/>
    <x v="3"/>
    <s v="goedgekeurd ontwerp"/>
    <s v="Afgerond voor TV 3V"/>
    <n v="364467.52"/>
    <m/>
    <d v="2014-08-18T00:00:00"/>
    <m/>
    <s v="najaar 2014"/>
    <m/>
    <s v="                     -   €  "/>
    <m/>
    <m/>
    <s v="0/01/00"/>
    <m/>
    <m/>
    <s v="0/01/00"/>
    <s v="  LAD  "/>
    <n v="0"/>
    <s v="                             -   € "/>
  </r>
  <r>
    <x v="1"/>
    <s v="007309"/>
    <n v="5355"/>
    <s v="X70/N712/19"/>
    <s v="999060638 of 100000032"/>
    <s v="Neerpelt"/>
    <s v="N7120001"/>
    <s v="21.3      "/>
    <s v="Heerstraat"/>
    <s v="Boseind / spoorweg"/>
    <n v="21"/>
    <s v="g"/>
    <x v="3"/>
    <s v="goedgekeurd ontwerp"/>
    <s v="Afgerond voor TV 3V"/>
    <s v="  zie 7264  "/>
    <s v="XX"/>
    <m/>
    <m/>
    <s v="Dit project is niet concreet meer, zal dus niet aanbesteed worden."/>
    <s v="0/01/00"/>
    <s v="  zie 7264  "/>
    <m/>
    <m/>
    <s v="0/01/00"/>
    <m/>
    <m/>
    <s v="0/01/00"/>
    <s v="  Technum  "/>
    <n v="0"/>
    <s v="                             -   € "/>
  </r>
  <r>
    <x v="1"/>
    <s v="007313"/>
    <n v="5369"/>
    <s v="X70/N719/19"/>
    <s v="999060372"/>
    <s v="Heusden-Zolder"/>
    <s v="N7190001"/>
    <s v="4.99      "/>
    <s v="Koolmijnlaan"/>
    <s v="Stationsstraat"/>
    <n v="21"/>
    <s v="b"/>
    <x v="2"/>
    <s v="goedgekeurd ontwerp"/>
    <s v="Afgerond voor TV 3V"/>
    <s v="  zie 7211  "/>
    <m/>
    <m/>
    <m/>
    <m/>
    <d v="2011-12-05T00:00:00"/>
    <s v="  zie 7211  "/>
    <m/>
    <m/>
    <d v="2012-08-07T00:00:00"/>
    <d v="2012-10-15T00:00:00"/>
    <m/>
    <s v="lopende"/>
    <s v="  LAD  "/>
    <s v="Limasco"/>
    <s v="                             -   € "/>
  </r>
  <r>
    <x v="1"/>
    <s v="007503"/>
    <n v="1505"/>
    <s v="X70/N702/19"/>
    <m/>
    <s v="Genk"/>
    <s v="N7020001"/>
    <s v="10.54     "/>
    <s v="H. Fordlaan"/>
    <s v="Eikelaarstraat"/>
    <n v="0"/>
    <s v="b"/>
    <x v="1"/>
    <s v="goedgekeurd ontwerp"/>
    <s v="Afgerond voor TV 3V"/>
    <n v="1"/>
    <m/>
    <m/>
    <m/>
    <m/>
    <d v="2011-12-05T00:00:00"/>
    <n v="1"/>
    <m/>
    <d v="2012-03-09T00:00:00"/>
    <d v="2012-03-26T00:00:00"/>
    <m/>
    <m/>
    <s v="0/01/00"/>
    <s v="  LAD  "/>
    <s v="Heijmans Infra"/>
    <s v="                             -   € "/>
  </r>
  <r>
    <x v="1"/>
    <s v="007516"/>
    <s v="---"/>
    <s v="X70/N20/19"/>
    <n v="100010060"/>
    <s v="Tongeren"/>
    <s v="N0200001"/>
    <s v="15.47     "/>
    <s v="Hasseltsesteenweg"/>
    <s v="Sint-Laurensstraat-Lerestraat"/>
    <n v="0"/>
    <s v="g"/>
    <x v="3"/>
    <s v="goedgekeurd ontwerp"/>
    <s v="Afgerond voor TV 3V"/>
    <n v="194499"/>
    <m/>
    <s v="in augustus 2014"/>
    <m/>
    <d v="2014-08-01T00:00:00"/>
    <s v="0/01/00"/>
    <s v="                     -   €  "/>
    <m/>
    <m/>
    <s v="0/01/00"/>
    <m/>
    <m/>
    <s v="0/01/00"/>
    <s v="  LAD  "/>
    <n v="0"/>
    <s v="                             -   € "/>
  </r>
  <r>
    <x v="1"/>
    <s v="007522"/>
    <n v="5373"/>
    <s v="X70/N79/40"/>
    <s v="100000869"/>
    <s v="Borgloon"/>
    <s v="N0790001"/>
    <s v="5.07      "/>
    <s v="St.Truidersteenweg"/>
    <s v="Van Leeuwenstraat-Schanzestraat"/>
    <n v="0"/>
    <s v="b"/>
    <x v="1"/>
    <s v="goedgekeurd ontwerp"/>
    <s v="Afgerond voor TV 3V"/>
    <n v="509233.06"/>
    <m/>
    <m/>
    <m/>
    <m/>
    <d v="2013-04-25T00:00:00"/>
    <n v="509233.06"/>
    <m/>
    <d v="2013-06-26T00:00:00"/>
    <d v="2013-08-19T00:00:00"/>
    <m/>
    <m/>
    <s v="0/01/00"/>
    <s v="  LAD  "/>
    <s v="Eikenaar"/>
    <s v="                             -   € "/>
  </r>
  <r>
    <x v="2"/>
    <n v="4002"/>
    <n v="6280"/>
    <s v="X40/N49/105"/>
    <n v="100000916"/>
    <s v="Eeklo"/>
    <s v="N0490001"/>
    <s v="60.27     "/>
    <s v="EXPRESSWEG"/>
    <s v="SINT-LAUREINSESTEENWEG (N455)"/>
    <n v="63"/>
    <s v="g"/>
    <x v="3"/>
    <s v="goedgekeurd ontwerp"/>
    <s v="Afgerond voor TV 3V"/>
    <n v="9020891"/>
    <m/>
    <d v="2014-05-05T00:00:00"/>
    <m/>
    <d v="2014-09-04T00:00:00"/>
    <d v="2014-09-19T00:00:00"/>
    <s v="                    -   € "/>
    <m/>
    <m/>
    <s v="0/01/00"/>
    <m/>
    <m/>
    <s v="0/01/00"/>
    <s v="  Grontmij  "/>
    <n v="0"/>
    <s v="                              -   €  "/>
  </r>
  <r>
    <x v="2"/>
    <n v="4006"/>
    <n v="6245"/>
    <s v="X40/N28/9"/>
    <m/>
    <s v="Ninove"/>
    <s v="N0280001"/>
    <s v="38.55     "/>
    <s v="RING OOST / RING WEST-Den Doorn"/>
    <s v="AALSTERSESTEENWEG / OKEGEMBAAN"/>
    <n v="52"/>
    <s v="o"/>
    <x v="3"/>
    <s v="goedgekeurd ontwerp"/>
    <s v="Afgerond voor TV 3V"/>
    <n v="15426244.300000001"/>
    <m/>
    <d v="2014-09-15T00:00:00"/>
    <m/>
    <d v="2014-11-01T00:00:00"/>
    <s v="0/01/00"/>
    <s v="                    -   € "/>
    <m/>
    <m/>
    <s v="0/01/01"/>
    <m/>
    <m/>
    <s v="0/01/00"/>
    <s v="  Arcadis Gedas  "/>
    <n v="0"/>
    <s v="                              -   €  "/>
  </r>
  <r>
    <x v="2"/>
    <n v="4007"/>
    <n v="5593"/>
    <s v="X40/N60/52"/>
    <s v="100000692"/>
    <s v="Nazareth"/>
    <s v="N0350001"/>
    <s v="78.75     "/>
    <s v="STEENWEG DEINZE/STATIONSSTRAAT"/>
    <s v="GENTSEBAAN/GENTSESTEENWEG"/>
    <n v="49"/>
    <s v="a"/>
    <x v="1"/>
    <s v="goedgekeurd ontwerp"/>
    <s v="Afgerond voor TV 3V"/>
    <n v="917001.07"/>
    <m/>
    <m/>
    <m/>
    <d v="2012-11-30T00:00:00"/>
    <d v="2012-12-14T00:00:00"/>
    <n v="917001.07"/>
    <m/>
    <m/>
    <d v="2014-02-12T00:00:00"/>
    <m/>
    <m/>
    <s v="0/01/00"/>
    <s v="  VDS  "/>
    <s v="Stadsbader"/>
    <s v="                              -   €  "/>
  </r>
  <r>
    <x v="2"/>
    <n v="4015"/>
    <n v="1707"/>
    <s v="X40/N49/91 "/>
    <n v="100004876"/>
    <s v="Assenede"/>
    <s v="N4480001"/>
    <s v="0.91      "/>
    <s v="STOEPESTRAAT"/>
    <s v="EXPRESSWEG N 49"/>
    <n v="38"/>
    <s v="o"/>
    <x v="0"/>
    <s v="Project van AWV"/>
    <s v="Afgerond voor TV 3V"/>
    <n v="5000000"/>
    <s v="X"/>
    <d v="2015-06-30T00:00:00"/>
    <m/>
    <d v="2015-09-01T00:00:00"/>
    <s v="0/01/00"/>
    <s v="                    -   € "/>
    <m/>
    <m/>
    <s v="0/01/00"/>
    <m/>
    <m/>
    <s v="0/01/00"/>
    <s v="  AWV  "/>
    <n v="0"/>
    <s v="                              -   €  "/>
  </r>
  <r>
    <x v="2"/>
    <n v="4019"/>
    <n v="6270"/>
    <m/>
    <m/>
    <s v="Kaprijke"/>
    <s v="N0490001"/>
    <s v="52.54     "/>
    <s v="EXPRESSWEG N49"/>
    <s v="VAARTSTRAAT (N456)"/>
    <n v="35"/>
    <s v="p"/>
    <x v="5"/>
    <s v="goedgekeurd ontwerp"/>
    <s v="Afgerond voor TV 3V"/>
    <n v="1"/>
    <m/>
    <d v="2016-06-30T00:00:00"/>
    <m/>
    <d v="2016-09-30T00:00:00"/>
    <s v="0/01/00"/>
    <s v="                    -   € "/>
    <m/>
    <m/>
    <s v="0/01/00"/>
    <m/>
    <m/>
    <s v="0/01/00"/>
    <s v="  Technum  "/>
    <n v="0"/>
    <s v="                              -   €  "/>
  </r>
  <r>
    <x v="2"/>
    <n v="4027"/>
    <n v="1554"/>
    <s v="X40/N17/1"/>
    <m/>
    <s v="Dendermonde"/>
    <s v="N0470001"/>
    <s v="14.1      "/>
    <s v="LEOPOLD II-LAAN-&quot;Mechelse poort&quot;"/>
    <s v="NOORDLAAN/MECHELSESTWG"/>
    <n v="40"/>
    <s v="o"/>
    <x v="0"/>
    <s v="voorontwerp"/>
    <s v="Afgerond voor TV 3V"/>
    <n v="7438016.52892562"/>
    <s v="XX"/>
    <d v="2015-08-30T00:00:00"/>
    <m/>
    <d v="2015-11-01T00:00:00"/>
    <s v="0/01/00"/>
    <s v="                    -   € "/>
    <m/>
    <m/>
    <s v="0/01/00"/>
    <m/>
    <m/>
    <s v="0/01/00"/>
    <s v="  VDS  "/>
    <n v="0"/>
    <s v="                              -   €  "/>
  </r>
  <r>
    <x v="2"/>
    <n v="4030"/>
    <n v="6017"/>
    <m/>
    <m/>
    <s v="Wetteren"/>
    <s v="N0090001"/>
    <s v="42.38     "/>
    <s v="BRUSSELSESTEENWEG-&quot;Bourgondisch Kruis&quot;"/>
    <s v="OOSTERZELESTWG / ZUIDLAAN"/>
    <n v="33"/>
    <s v="g"/>
    <x v="5"/>
    <s v="goedgekeurd ontwerp"/>
    <s v="Afgerond voor TV 3V"/>
    <n v="1"/>
    <s v="Geschrapt"/>
    <d v="2016-10-30T00:00:00"/>
    <m/>
    <d v="2017-03-01T00:00:00"/>
    <s v="0/01/00"/>
    <s v="                    -   € "/>
    <m/>
    <m/>
    <s v="0/01/00"/>
    <m/>
    <m/>
    <s v="0/01/00"/>
    <s v="  SWK-VDS  "/>
    <n v="0"/>
    <s v="                              -   €  "/>
  </r>
  <r>
    <x v="2"/>
    <n v="4033"/>
    <n v="1554"/>
    <s v="X40/N17/1"/>
    <m/>
    <s v="Dendermonde"/>
    <s v="N0170001"/>
    <s v="17.2      "/>
    <s v="MECHELSESTW"/>
    <s v="GEEN (MIDDENBERMDOORSTEEK)"/>
    <n v="36"/>
    <s v="o"/>
    <x v="0"/>
    <s v="voorontwerp"/>
    <s v="Afgerond voor TV 3V"/>
    <n v="1"/>
    <s v="XX"/>
    <d v="2015-08-30T00:00:00"/>
    <m/>
    <d v="2015-11-01T00:00:00"/>
    <s v="0/01/00"/>
    <s v="                    -   € "/>
    <m/>
    <m/>
    <s v="0/01/00"/>
    <m/>
    <m/>
    <s v="0/01/00"/>
    <s v="  VDS  "/>
    <n v="0"/>
    <s v="                              -   €  "/>
  </r>
  <r>
    <x v="2"/>
    <n v="4041"/>
    <n v="5708"/>
    <s v="X40/N8/66"/>
    <s v="100001727"/>
    <s v="Ninove"/>
    <s v="N0089021"/>
    <s v="0.22      "/>
    <s v="ALBERTLAAN / BRAKELSESTEENWEG-&quot;Den Os&quot;"/>
    <s v="OUTERSTRAAT"/>
    <n v="29"/>
    <s v="b"/>
    <x v="1"/>
    <s v="goedgekeurd ontwerp"/>
    <s v="Afgerond voor TV 3V"/>
    <n v="3399185.5"/>
    <m/>
    <m/>
    <m/>
    <m/>
    <d v="2012-10-23T00:00:00"/>
    <n v="3399185.5"/>
    <m/>
    <m/>
    <d v="2013-09-02T00:00:00"/>
    <m/>
    <m/>
    <s v="0/01/00"/>
    <s v="  Arcadis Gedas  "/>
    <s v="Heymans"/>
    <s v="                              -   €  "/>
  </r>
  <r>
    <x v="2"/>
    <n v="4045"/>
    <n v="5817"/>
    <s v="X40/N424/16"/>
    <m/>
    <s v="Gent"/>
    <s v="R0040001"/>
    <s v="14.65     "/>
    <s v="John Kennedylaan - &quot;Eurosilo's"/>
    <s v="Eisenhowerlaan"/>
    <n v="46"/>
    <s v="b"/>
    <x v="2"/>
    <s v="goedgekeurd ontwerp"/>
    <s v="Afgerond voor TV 3V"/>
    <n v="3245778"/>
    <m/>
    <m/>
    <m/>
    <m/>
    <d v="2012-04-10T00:00:00"/>
    <n v="3245778"/>
    <m/>
    <m/>
    <d v="2012-10-22T00:00:00"/>
    <s v="december 2013"/>
    <m/>
    <s v="0/01/00"/>
    <s v="  Grontmij  "/>
    <s v="Wegebo"/>
    <s v="                              -   €  "/>
  </r>
  <r>
    <x v="2"/>
    <n v="4046"/>
    <n v="1554"/>
    <s v="X40/N17/1"/>
    <m/>
    <s v="Dendermonde"/>
    <s v="N0170001"/>
    <s v="17.35     "/>
    <s v="MECHELSESTEENWEG"/>
    <s v="KROONVELDLAAN"/>
    <n v="60"/>
    <s v="o"/>
    <x v="0"/>
    <s v="voorontwerp"/>
    <s v="Afgerond voor TV 3V"/>
    <n v="1"/>
    <s v="XX"/>
    <d v="2015-08-30T00:00:00"/>
    <m/>
    <d v="2015-11-01T00:00:00"/>
    <s v="0/01/00"/>
    <s v="                    -   € "/>
    <m/>
    <m/>
    <s v="0/01/00"/>
    <m/>
    <m/>
    <s v="0/01/00"/>
    <s v="  VDS  "/>
    <n v="0"/>
    <s v="                              -   €  "/>
  </r>
  <r>
    <x v="2"/>
    <n v="4048"/>
    <n v="5775"/>
    <s v="X40/N70/41"/>
    <n v="100006616"/>
    <s v="Sint-Niklaas"/>
    <s v="N0700001"/>
    <s v="33.3      "/>
    <s v="Prins Boudewijnlaan"/>
    <s v="Glycinenplein/Goudenregenlaan/Kleine Breedstraat"/>
    <n v="34"/>
    <s v="o"/>
    <x v="4"/>
    <s v="goedgekeurd ontwerp"/>
    <s v="Afgerond voor TV 3V"/>
    <n v="4664132.2314049592"/>
    <m/>
    <m/>
    <m/>
    <d v="2014-08-06T00:00:00"/>
    <d v="2014-08-04T00:00:00"/>
    <s v="                    -   € "/>
    <m/>
    <m/>
    <s v="0/01/00"/>
    <m/>
    <m/>
    <s v="0/01/00"/>
    <s v="  VDS  "/>
    <n v="0"/>
    <s v="                              -   €  "/>
  </r>
  <r>
    <x v="2"/>
    <n v="4053"/>
    <n v="1214"/>
    <m/>
    <m/>
    <s v="Ninove"/>
    <s v="N0080001"/>
    <s v="19.9      "/>
    <s v="BRUSSELSESTEENWEG"/>
    <s v="ROESBEKE"/>
    <n v="26"/>
    <s v="g"/>
    <x v="5"/>
    <s v="goedgekeurd ontwerp"/>
    <s v="Afgerond voor TV 3V"/>
    <n v="1"/>
    <s v="Geschrapt"/>
    <d v="2016-03-01T00:00:00"/>
    <m/>
    <d v="2016-06-01T00:00:00"/>
    <s v="0/01/00"/>
    <s v="                    -   € "/>
    <m/>
    <m/>
    <s v="0/01/00"/>
    <m/>
    <m/>
    <s v="0/01/00"/>
    <s v="  SWK-VDS  "/>
    <n v="0"/>
    <s v="                              -   €  "/>
  </r>
  <r>
    <x v="2"/>
    <n v="4072"/>
    <n v="5798"/>
    <s v="X40/N60/54"/>
    <m/>
    <s v="De Pinte"/>
    <s v="N0600001"/>
    <s v="7.88      "/>
    <s v="Nieuwe Steenweg"/>
    <s v="Op- en Afrit E17"/>
    <n v="27"/>
    <s v="o"/>
    <x v="3"/>
    <s v="goedgekeurd ontwerp"/>
    <s v="Afgerond voor TV 3V"/>
    <n v="5903829.46"/>
    <m/>
    <d v="2014-08-15T00:00:00"/>
    <m/>
    <d v="2014-11-01T00:00:00"/>
    <s v="0/01/00"/>
    <s v="                    -   € "/>
    <m/>
    <m/>
    <s v="0/01/00"/>
    <m/>
    <m/>
    <s v="0/01/00"/>
    <s v=" Arcadis Gedas "/>
    <n v="0"/>
    <s v="                              -   €  "/>
  </r>
  <r>
    <x v="2"/>
    <n v="4073"/>
    <n v="5785"/>
    <s v="X40/N60/53"/>
    <n v="100004827"/>
    <s v="Oudenaarde"/>
    <s v="N0600001"/>
    <s v="21.63     "/>
    <s v="WESTERRING"/>
    <s v="PATER RUYFFELAERESTRAAT"/>
    <n v="26"/>
    <s v="g"/>
    <x v="3"/>
    <s v="goedgekeurd ontwerp"/>
    <s v="Afgerond voor TV 3V"/>
    <n v="8684297.5206611566"/>
    <m/>
    <d v="2014-06-30T00:00:00"/>
    <m/>
    <d v="2014-09-01T00:00:00"/>
    <d v="2014-10-20T00:00:00"/>
    <s v="                    -   € "/>
    <m/>
    <m/>
    <s v="0/01/00"/>
    <m/>
    <m/>
    <s v="0/01/00"/>
    <s v="  Arcadis Gedas  "/>
    <n v="0"/>
    <s v="                              -   €  "/>
  </r>
  <r>
    <x v="2"/>
    <n v="4081"/>
    <n v="6260"/>
    <s v="X40/N70/48"/>
    <n v="100005517"/>
    <s v="Gent"/>
    <s v="N0700001"/>
    <s v="5.22      "/>
    <s v="ANTWERPSE STEENWEG"/>
    <s v="DRIESELSTRAAT"/>
    <n v="29"/>
    <s v="g"/>
    <x v="3"/>
    <s v="goedgekeurd ontwerp"/>
    <s v="Afgerond voor TV 3V"/>
    <n v="5830000"/>
    <m/>
    <d v="2014-12-31T00:00:00"/>
    <m/>
    <d v="2015-04-30T00:00:00"/>
    <s v="0/01/00"/>
    <s v="                    -   € "/>
    <m/>
    <m/>
    <s v="0/01/00"/>
    <m/>
    <m/>
    <s v="0/01/00"/>
    <s v="  Arcadis Gedas  "/>
    <n v="0"/>
    <s v="                              -   €  "/>
  </r>
  <r>
    <x v="2"/>
    <n v="4082"/>
    <n v="1214"/>
    <m/>
    <m/>
    <s v="Ninove"/>
    <s v="N0080001"/>
    <s v="19.3      "/>
    <s v="BRUSSELSESTEENWEG"/>
    <s v="EGGERSTRAAT NOORD / ZUID"/>
    <n v="23"/>
    <s v="g"/>
    <x v="5"/>
    <s v="goedgekeurd ontwerp"/>
    <s v="Afgerond voor TV 3V"/>
    <n v="1"/>
    <s v="Geschrapt"/>
    <d v="2016-03-01T00:00:00"/>
    <m/>
    <d v="2016-06-01T00:00:00"/>
    <s v="0/01/00"/>
    <s v="                    -   € "/>
    <m/>
    <m/>
    <s v="0/01/00"/>
    <m/>
    <m/>
    <s v="0/01/00"/>
    <s v="  SWK-VDS  "/>
    <n v="0"/>
    <s v="                              -   €  "/>
  </r>
  <r>
    <x v="2"/>
    <n v="4083"/>
    <n v="5795"/>
    <s v="X40/N35/30"/>
    <m/>
    <s v="Deinze"/>
    <s v="N0350001"/>
    <s v="70.59     "/>
    <s v="Gaversesteenweg"/>
    <s v="Oudenaardsesteenweg (N494)"/>
    <n v="24"/>
    <s v="g"/>
    <x v="1"/>
    <s v="goedgekeurd ontwerp"/>
    <s v="Afgerond voor TV 3V"/>
    <n v="504683.5"/>
    <m/>
    <m/>
    <m/>
    <d v="2013-11-22T00:00:00"/>
    <d v="2013-11-22T00:00:00"/>
    <n v="504683.5"/>
    <m/>
    <m/>
    <d v="2014-08-11T00:00:00"/>
    <m/>
    <m/>
    <s v="0/01/00"/>
    <s v="  VDS  "/>
    <s v="RTS"/>
    <s v="                              -   €  "/>
  </r>
  <r>
    <x v="2"/>
    <n v="4087"/>
    <n v="5785"/>
    <s v="X40/N60/53"/>
    <n v="100004827"/>
    <s v="Oudenaarde"/>
    <s v="N0600001"/>
    <s v="21.22     "/>
    <s v="WESTERRING"/>
    <s v="SERPENTSTRAAT"/>
    <n v="25"/>
    <s v="g"/>
    <x v="3"/>
    <s v="goedgekeurd ontwerp"/>
    <s v="Afgerond voor TV 3V"/>
    <n v="1"/>
    <m/>
    <m/>
    <m/>
    <d v="2014-09-01T00:00:00"/>
    <d v="2014-10-20T00:00:00"/>
    <s v="                    -   € "/>
    <m/>
    <m/>
    <s v="0/01/00"/>
    <m/>
    <m/>
    <s v="0/01/00"/>
    <s v="  Arcadis Gedas  "/>
    <n v="0"/>
    <s v="                              -   €  "/>
  </r>
  <r>
    <x v="2"/>
    <n v="4094"/>
    <n v="2429"/>
    <s v="X40/N9/93"/>
    <n v="100000251"/>
    <s v="Erpe-Mere"/>
    <s v="N0090001"/>
    <s v="30.78     "/>
    <s v="GENTSESTEENWEG-&quot;vijf huizen&quot;"/>
    <s v="LEEDSESTEENWEG / OUDENAARDSESTEENWEG"/>
    <n v="26"/>
    <s v="a"/>
    <x v="1"/>
    <s v="goedgekeurd ontwerp"/>
    <s v="Afgerond voor TV 3V"/>
    <n v="1999867"/>
    <m/>
    <m/>
    <m/>
    <d v="2013-04-16T00:00:00"/>
    <d v="2013-04-16T00:00:00"/>
    <n v="1999867"/>
    <m/>
    <m/>
    <d v="2014-05-01T00:00:00"/>
    <m/>
    <d v="2014-11-01T00:00:00"/>
    <d v="1899-12-30T00:00:00"/>
    <s v="  SWK-VDS  "/>
    <s v="Norré-Behaegel"/>
    <s v="                              -   €  "/>
  </r>
  <r>
    <x v="2"/>
    <n v="4097"/>
    <n v="5775"/>
    <s v="X40/N70/41"/>
    <n v="100006616"/>
    <s v="Sint-Niklaas"/>
    <s v="N0700001"/>
    <s v="32.53     "/>
    <s v="Koningin Astridlaan"/>
    <s v="Parklaan / Prins Alexanderlaan"/>
    <n v="38"/>
    <s v="o"/>
    <x v="4"/>
    <s v="goedgekeurd ontwerp"/>
    <s v="Afgerond voor TV 3V"/>
    <n v="1"/>
    <m/>
    <m/>
    <m/>
    <d v="2014-08-06T00:00:00"/>
    <d v="2014-08-04T00:00:00"/>
    <s v="                    -   € "/>
    <m/>
    <m/>
    <s v="0/01/00"/>
    <m/>
    <m/>
    <s v="0/01/00"/>
    <s v="  VDS  "/>
    <n v="0"/>
    <s v="                              -   €  "/>
  </r>
  <r>
    <x v="2"/>
    <n v="4100"/>
    <n v="6012"/>
    <s v="X40/N41/35"/>
    <s v="100000920"/>
    <s v="Sint-Niklaas"/>
    <s v="N0410001"/>
    <s v="26.62     "/>
    <s v="N41"/>
    <s v="AFRIT E17"/>
    <n v="20"/>
    <s v="g"/>
    <x v="4"/>
    <s v="goedgekeurd ontwerp"/>
    <s v="Afgerond voor TV 3V"/>
    <n v="2820959.6363636367"/>
    <m/>
    <m/>
    <m/>
    <d v="2014-02-11T00:00:00"/>
    <d v="2014-02-11T00:00:00"/>
    <n v="2820959.6363636367"/>
    <d v="2014-06-02T00:00:00"/>
    <m/>
    <s v="0/01/00"/>
    <m/>
    <m/>
    <s v="0/01/00"/>
    <s v="  VDS  "/>
    <n v="0"/>
    <s v="                              -   €  "/>
  </r>
  <r>
    <x v="2"/>
    <n v="4102"/>
    <n v="6050"/>
    <s v="X40/R41/25"/>
    <s v="100003838"/>
    <s v="Aalst"/>
    <s v="R0410001"/>
    <s v="2.11      "/>
    <s v="BOUDEWIJNLAAN"/>
    <s v="RAFFELGEMSTRAAT"/>
    <n v="22"/>
    <s v="g"/>
    <x v="4"/>
    <s v="goedgekeurd ontwerp"/>
    <s v="Afgerond voor TV 3V"/>
    <n v="26365532.67768595"/>
    <m/>
    <m/>
    <m/>
    <d v="2014-04-01T00:00:00"/>
    <d v="2014-05-08T00:00:00"/>
    <n v="26365532.67768595"/>
    <m/>
    <m/>
    <s v="0/01/00"/>
    <m/>
    <m/>
    <s v="0/01/00"/>
    <s v="  Grontmij  "/>
    <n v="0"/>
    <s v="                              -   €  "/>
  </r>
  <r>
    <x v="2"/>
    <n v="4110"/>
    <n v="5798"/>
    <s v="X40/N60/54"/>
    <m/>
    <s v="De Pinte"/>
    <s v="N0600001"/>
    <s v="7.39      "/>
    <s v="Nieuwe Steenweg"/>
    <s v="Op- / Afrit E17"/>
    <n v="24"/>
    <s v="o"/>
    <x v="3"/>
    <s v="goedgekeurd ontwerp"/>
    <s v="Afgerond voor TV 3V"/>
    <n v="1"/>
    <m/>
    <d v="2014-08-31T00:00:00"/>
    <m/>
    <d v="2014-11-01T00:00:00"/>
    <s v="0/01/00"/>
    <s v="                    -   € "/>
    <m/>
    <m/>
    <s v="0/01/00"/>
    <m/>
    <m/>
    <s v="0/01/00"/>
    <s v=" Arcadis Gedas "/>
    <n v="0"/>
    <s v="                              -   €  "/>
  </r>
  <r>
    <x v="2"/>
    <n v="4114"/>
    <n v="5318"/>
    <s v="X40/N35/28"/>
    <m/>
    <s v="Nazareth"/>
    <s v="N0350001"/>
    <s v="73.58     "/>
    <s v="STEENWEG DEINZE "/>
    <s v="AFRIT E17"/>
    <n v="20"/>
    <s v="b"/>
    <x v="2"/>
    <s v="goedgekeurd ontwerp"/>
    <s v="Afgerond voor TV 3V"/>
    <n v="3728302"/>
    <m/>
    <m/>
    <m/>
    <d v="2012-03-12T00:00:00"/>
    <d v="2011-10-20T00:00:00"/>
    <n v="3728302"/>
    <m/>
    <m/>
    <d v="2012-02-25T00:00:00"/>
    <d v="2013-12-01T00:00:00"/>
    <d v="2014-08-31T00:00:00"/>
    <s v="0/01/00"/>
    <s v="  VDS  "/>
    <s v="Stadsbader"/>
    <s v="                              -   €  "/>
  </r>
  <r>
    <x v="2"/>
    <n v="4116"/>
    <n v="5775"/>
    <s v="X40/N70/41"/>
    <n v="100006616"/>
    <s v="Sint-Niklaas"/>
    <s v="N0700001"/>
    <n v="33"/>
    <s v="Koningin Astridlaan / Prins Boudewijnlaan"/>
    <s v="Hertjen / Brugsken"/>
    <n v="48"/>
    <s v="o"/>
    <x v="4"/>
    <s v="goedgekeurd ontwerp"/>
    <s v="Afgerond voor TV 3V"/>
    <n v="1"/>
    <m/>
    <m/>
    <m/>
    <d v="2014-08-06T00:00:00"/>
    <d v="2014-08-04T00:00:00"/>
    <m/>
    <m/>
    <m/>
    <s v="0/01/00"/>
    <m/>
    <m/>
    <s v="0/01/00"/>
    <s v="  VDS  "/>
    <n v="0"/>
    <s v="                              -   €  "/>
  </r>
  <r>
    <x v="2"/>
    <n v="4124"/>
    <n v="1554"/>
    <s v="X40/N17/1"/>
    <m/>
    <s v="Dendermonde"/>
    <s v="N0170001"/>
    <s v="16.45     "/>
    <s v="MECHELSESTEENWEG"/>
    <s v="KORTE DIJKSTRAAT"/>
    <n v="20"/>
    <s v="o"/>
    <x v="0"/>
    <s v="voorontwerp"/>
    <s v="Afgerond voor TV 3V"/>
    <n v="1"/>
    <s v="XX"/>
    <d v="2015-08-30T00:00:00"/>
    <m/>
    <d v="2015-11-01T00:00:00"/>
    <s v="0/01/00"/>
    <s v="                    -   € "/>
    <m/>
    <m/>
    <s v="0/01/00"/>
    <m/>
    <m/>
    <s v="0/01/00"/>
    <s v="  VDS  "/>
    <n v="0"/>
    <s v="                              -   €  "/>
  </r>
  <r>
    <x v="2"/>
    <n v="4135"/>
    <n v="5329"/>
    <s v="X40/N43/44"/>
    <n v="100007119"/>
    <s v="Gent"/>
    <s v="N0430001"/>
    <s v="5.89      "/>
    <s v="KORTRIJKSESTEENWEG"/>
    <s v="ADELAARSTRAAT / JB. DE GIEYLAAN"/>
    <n v="21"/>
    <s v="g"/>
    <x v="3"/>
    <s v="goedgekeurd ontwerp"/>
    <s v="Afgerond voor TV 3V"/>
    <n v="546122"/>
    <m/>
    <d v="2014-05-05T00:00:00"/>
    <m/>
    <d v="2014-09-30T00:00:00"/>
    <s v="0/01/00"/>
    <s v="                    -   € "/>
    <m/>
    <m/>
    <s v="0/01/00"/>
    <m/>
    <m/>
    <s v="0/01/00"/>
    <s v="  Technum  "/>
    <n v="0"/>
    <s v="                              -   €  "/>
  </r>
  <r>
    <x v="2"/>
    <n v="4162"/>
    <n v="6260"/>
    <s v="X40/N70/48"/>
    <n v="100005517"/>
    <s v="Gent"/>
    <s v="N0700001"/>
    <s v="4.9       "/>
    <s v="ANTWERPSE STEENWEG"/>
    <s v="ORCHIDEESTRAAT"/>
    <n v="18"/>
    <s v="g"/>
    <x v="3"/>
    <s v="goedgekeurd ontwerp"/>
    <s v="Afgerond voor TV 3V"/>
    <n v="1"/>
    <m/>
    <d v="2014-12-31T00:00:00"/>
    <m/>
    <d v="2015-04-30T00:00:00"/>
    <s v="0/01/00"/>
    <s v="                    -   € "/>
    <m/>
    <m/>
    <s v="0/01/00"/>
    <m/>
    <m/>
    <s v="0/01/00"/>
    <s v="  Arcadis Gedas  "/>
    <n v="0"/>
    <s v="                              -   €  "/>
  </r>
  <r>
    <x v="2"/>
    <n v="4171"/>
    <n v="5335"/>
    <s v="X40/N60/51"/>
    <m/>
    <s v="Oudenaarde"/>
    <s v="N0600001"/>
    <s v="24.8      "/>
    <s v="WESTERRING"/>
    <s v="AFRIT NAAR N453"/>
    <n v="27"/>
    <s v="b"/>
    <x v="1"/>
    <s v="goedgekeurd ontwerp"/>
    <s v="Afgerond voor TV 3V"/>
    <n v="1403485.54"/>
    <m/>
    <m/>
    <m/>
    <d v="2012-11-30T00:00:00"/>
    <d v="2013-03-26T00:00:00"/>
    <n v="1403485.54"/>
    <m/>
    <m/>
    <d v="2013-08-05T00:00:00"/>
    <m/>
    <m/>
    <s v="0/01/00"/>
    <s v="  VDS  "/>
    <s v="Stadsbader"/>
    <s v="                              -   €  "/>
  </r>
  <r>
    <x v="2"/>
    <n v="4182"/>
    <n v="6050"/>
    <s v="X40/R41/25"/>
    <s v="100003838"/>
    <s v="Aalst"/>
    <s v="N0090001"/>
    <s v="29.13     "/>
    <s v="GENTSESTEENWEG"/>
    <s v="BOUDEWIJNLAAN"/>
    <n v="44"/>
    <s v="g"/>
    <x v="4"/>
    <s v="goedgekeurd ontwerp"/>
    <s v="Afgerond voor TV 3V"/>
    <s v="zie 4102"/>
    <m/>
    <m/>
    <m/>
    <d v="2014-04-01T00:00:00"/>
    <d v="2014-05-08T00:00:00"/>
    <s v="                    -   € "/>
    <m/>
    <m/>
    <s v="0/01/00"/>
    <m/>
    <m/>
    <s v="0/01/00"/>
    <s v="  Grontmij  "/>
    <n v="0"/>
    <s v="                              -   €  "/>
  </r>
  <r>
    <x v="2"/>
    <n v="4189"/>
    <n v="5708"/>
    <s v="X40/N8/66"/>
    <s v="100001727"/>
    <s v="Ninove"/>
    <s v="N0080001"/>
    <s v="24.09     "/>
    <s v="ELISABETHLAAN-&quot;Den Os&quot;"/>
    <s v="ALBERTLAAN"/>
    <n v="17"/>
    <s v="b"/>
    <x v="1"/>
    <s v="goedgekeurd ontwerp"/>
    <s v="Afgerond voor TV 3V"/>
    <n v="1"/>
    <m/>
    <m/>
    <m/>
    <d v="2012-10-23T00:00:00"/>
    <d v="2012-10-23T00:00:00"/>
    <s v="zie 4041"/>
    <m/>
    <m/>
    <d v="2013-09-02T00:00:00"/>
    <m/>
    <m/>
    <s v="0/01/00"/>
    <s v="  Arcadis Gedas  "/>
    <s v="Heijmans"/>
    <s v="                              -   €  "/>
  </r>
  <r>
    <x v="2"/>
    <n v="4216"/>
    <n v="3270"/>
    <s v="X40/N49/101"/>
    <n v="100004879"/>
    <s v="Assenede"/>
    <s v="N0490001"/>
    <s v="48.45     "/>
    <s v="EXPRESSWEG N49"/>
    <s v="STROOMSTRAAT"/>
    <n v="26"/>
    <m/>
    <x v="3"/>
    <m/>
    <m/>
    <n v="3297156.25"/>
    <m/>
    <s v="tweede helft augustus"/>
    <m/>
    <m/>
    <s v="0/01/00"/>
    <s v="                    -   € "/>
    <m/>
    <m/>
    <s v="0/01/00"/>
    <m/>
    <m/>
    <s v="0/01/00"/>
    <s v="  Technum  "/>
    <n v="0"/>
    <s v="                              -   €  "/>
  </r>
  <r>
    <x v="2"/>
    <n v="4227"/>
    <n v="5350"/>
    <s v="X40/N9/83"/>
    <m/>
    <s v="Waarschoot"/>
    <s v="N0090001"/>
    <s v="65.15     "/>
    <s v="GUIDE GEZELLELAAN / H. CONSIENCELAAN"/>
    <s v="KERE / SCHOOLSTRAAT"/>
    <n v="22"/>
    <s v="b"/>
    <x v="2"/>
    <s v="goedgekeurd ontwerp"/>
    <s v="Afgerond voor TV 3V"/>
    <n v="1053086"/>
    <m/>
    <m/>
    <m/>
    <m/>
    <d v="2011-05-19T00:00:00"/>
    <n v="1053086"/>
    <m/>
    <m/>
    <d v="2012-04-23T00:00:00"/>
    <d v="2012-11-01T00:00:00"/>
    <d v="2014-03-01T00:00:00"/>
    <s v="0/01/00"/>
    <s v="  VDS  "/>
    <s v="De Witte"/>
    <s v="                              -   €  "/>
  </r>
  <r>
    <x v="2"/>
    <n v="4237"/>
    <n v="5800"/>
    <s v="X40/N70/35"/>
    <n v="100008637"/>
    <s v="Sint-Niklaas"/>
    <s v="N0700001"/>
    <s v="37.2      "/>
    <s v="GROTE BAAN"/>
    <s v="IN TRACE (JAGERSDREEF // KWAKKELHOEKSTRAAT)"/>
    <n v="29"/>
    <s v="o"/>
    <x v="3"/>
    <s v="goedgekeurd ontwerp"/>
    <s v="Afgerond voor TV 3V"/>
    <n v="3680000"/>
    <m/>
    <d v="2014-07-18T00:00:00"/>
    <m/>
    <d v="2014-10-30T00:00:00"/>
    <s v="0/01/00"/>
    <s v="                    -   € "/>
    <m/>
    <m/>
    <s v="0/01/00"/>
    <m/>
    <m/>
    <s v="0/01/00"/>
    <s v="  Grontmij  "/>
    <n v="0"/>
    <s v="                              -   €  "/>
  </r>
  <r>
    <x v="2"/>
    <n v="4244"/>
    <n v="5797"/>
    <s v="X40/N43/46"/>
    <m/>
    <s v="Gent"/>
    <s v="N0430001"/>
    <n v="2507"/>
    <s v="KORTRIJKSESTEENWEG 'de sterre'"/>
    <s v="KRIJGSLAAN / OUDENAARDSESTW (N60) / VOSKENSLN (N43"/>
    <n v="27"/>
    <s v="b"/>
    <x v="2"/>
    <s v="goedgekeurd ontwerp"/>
    <s v="Afgerond voor TV 3V"/>
    <n v="2388318"/>
    <m/>
    <m/>
    <m/>
    <d v="2012-12-13T00:00:00"/>
    <d v="2012-12-13T00:00:00"/>
    <s v="                    -   € "/>
    <m/>
    <m/>
    <d v="2013-04-01T00:00:00"/>
    <d v="2014-01-15T00:00:00"/>
    <m/>
    <s v="0/01/00"/>
    <s v="  Technum  "/>
    <s v="Aswebo"/>
    <s v="                              -   €  "/>
  </r>
  <r>
    <x v="2"/>
    <n v="4259"/>
    <n v="5800"/>
    <s v="X40/N70/35"/>
    <n v="100008637"/>
    <s v="Sint-Niklaas"/>
    <s v="N0700001"/>
    <s v="35.9      "/>
    <s v="Heidebaan"/>
    <s v="In Trace (Vossekotstraat / Lange Rekstraat)"/>
    <n v="20"/>
    <s v="o"/>
    <x v="3"/>
    <s v="goedgekeurd ontwerp"/>
    <s v="Afgerond voor TV 3V"/>
    <n v="1"/>
    <m/>
    <d v="2014-07-18T00:00:00"/>
    <m/>
    <d v="2014-10-30T00:00:00"/>
    <s v="0/01/00"/>
    <s v="                    -   € "/>
    <m/>
    <m/>
    <s v="0/01/00"/>
    <m/>
    <m/>
    <s v="0/01/00"/>
    <s v="  Grontmij  "/>
    <n v="0"/>
    <s v="                              -   €  "/>
  </r>
  <r>
    <x v="3"/>
    <n v="2009"/>
    <n v="5722"/>
    <m/>
    <m/>
    <s v="Ternat"/>
    <s v="A0100001"/>
    <s v="8.88      "/>
    <s v="E40 Brussel-Oostende"/>
    <s v="ASSESTEENWEG, essenestraat"/>
    <n v="43"/>
    <s v="g"/>
    <x v="3"/>
    <s v="Afgerond voor TV 3V"/>
    <s v="Afgerond voor TV 3V"/>
    <n v="1314049.5867768596"/>
    <m/>
    <m/>
    <m/>
    <d v="2014-09-15T00:00:00"/>
    <s v="0/01/00"/>
    <s v="                   -   €"/>
    <m/>
    <m/>
    <s v="0/01/00"/>
    <m/>
    <m/>
    <s v="0/01/00"/>
    <s v=" SWK-VDS "/>
    <n v="0"/>
    <s v="                             -   € "/>
  </r>
  <r>
    <x v="3"/>
    <n v="2011"/>
    <n v="5717"/>
    <s v="X21/N3/45"/>
    <s v="100001355"/>
    <s v="Tienen"/>
    <s v="N0290001"/>
    <s v="57.83     "/>
    <s v="Ring Tienen"/>
    <s v="VINCKENBOSCHVEST, Bergevest, Aandorenstraat, Beauduinstraat"/>
    <n v="53"/>
    <s v="a"/>
    <x v="4"/>
    <s v="Afgerond voor TV 3V"/>
    <s v="Afgerond voor TV 3V"/>
    <n v="9035998.8900000006"/>
    <m/>
    <m/>
    <m/>
    <m/>
    <d v="2013-09-09T00:00:00"/>
    <n v="9035998.8900000006"/>
    <d v="2014-03-17T00:00:00"/>
    <m/>
    <s v="0/01/00"/>
    <m/>
    <m/>
    <s v="0/01/00"/>
    <s v=" SWK-VDS "/>
    <n v="0"/>
    <s v="                             -   € "/>
  </r>
  <r>
    <x v="3"/>
    <n v="2015"/>
    <n v="5717"/>
    <s v="X21/N3/45"/>
    <s v="100001355"/>
    <s v="Tienen"/>
    <s v="N0030001"/>
    <s v="43.55     "/>
    <s v="Ring Tienen"/>
    <s v="KABBEEKVEST, Oplintersesteenweg, Sliksteenvest"/>
    <n v="21"/>
    <s v="a"/>
    <x v="4"/>
    <s v="Afgerond voor TV 3V"/>
    <s v="Afgerond voor TV 3V"/>
    <s v=" samen met project 2011, 2015, 2046, 2047 en 2062 "/>
    <m/>
    <m/>
    <m/>
    <m/>
    <d v="2013-09-09T00:00:00"/>
    <s v="                   -   €"/>
    <d v="2014-03-17T00:00:00"/>
    <m/>
    <s v="0/01/00"/>
    <m/>
    <m/>
    <s v="0/01/00"/>
    <s v=" SWK-VDS "/>
    <n v="0"/>
    <s v="                             -   € "/>
  </r>
  <r>
    <x v="3"/>
    <n v="2034"/>
    <n v="5714"/>
    <s v="X21/N275/3_x000a_X21/N275/4"/>
    <m/>
    <s v="Hoeilaart"/>
    <s v="N2750001"/>
    <s v="4.11      "/>
    <s v="Terhulpsesteenweg"/>
    <s v="DUBOISLAAN, terhulpsesteenweg, Leopold II laan, Groenendaalsesteenweg, J. Kumpstraat"/>
    <n v="16"/>
    <s v="g"/>
    <x v="5"/>
    <s v="Afgerond voor TV 3V"/>
    <s v="Afgerond voor TV 3V"/>
    <n v="1"/>
    <s v="Geschrapt"/>
    <m/>
    <m/>
    <s v="2017?"/>
    <s v="0/01/00"/>
    <s v="                   -   €"/>
    <m/>
    <m/>
    <s v="0/01/00"/>
    <m/>
    <m/>
    <s v="0/01/00"/>
    <s v=" LAD "/>
    <n v="0"/>
    <s v="                             -   € "/>
  </r>
  <r>
    <x v="3"/>
    <n v="2046"/>
    <n v="5717"/>
    <s v="X21/N3/45"/>
    <s v="100001355"/>
    <s v="Tienen"/>
    <s v="N0030001"/>
    <s v="44.01     "/>
    <s v="Ring Tienen"/>
    <s v="LEOPOLDVEST, Hoveniersstraat, Sliksteenvest, Gen. Guffenstraat"/>
    <n v="21"/>
    <s v="a"/>
    <x v="4"/>
    <s v="Afgerond voor TV 3V"/>
    <s v="Afgerond voor TV 3V"/>
    <s v="samen met project 2011, 2015, 2046, 2047 en 2062"/>
    <m/>
    <m/>
    <m/>
    <m/>
    <d v="2013-09-09T00:00:00"/>
    <s v="                   -   €"/>
    <d v="2014-03-17T00:00:00"/>
    <m/>
    <s v="0/01/00"/>
    <m/>
    <m/>
    <s v="0/01/00"/>
    <s v=" SWK-VDS "/>
    <n v="0"/>
    <s v="                             -   € "/>
  </r>
  <r>
    <x v="3"/>
    <n v="2047"/>
    <n v="5717"/>
    <s v="X21/N3/45"/>
    <s v="100001355"/>
    <s v="Tienen"/>
    <s v="N0030001"/>
    <s v="44.56     "/>
    <s v="Ring Tienen"/>
    <s v="LEOPOLDVEST, bergvest, Kapucijnestraat, Slachthuisstraat"/>
    <n v="24"/>
    <s v="a"/>
    <x v="4"/>
    <s v="Afgerond voor TV 3V"/>
    <s v="Afgerond voor TV 3V"/>
    <s v="samen met project 2011, 2015, 2046, 2047 en 2062"/>
    <m/>
    <m/>
    <m/>
    <m/>
    <d v="2013-09-09T00:00:00"/>
    <s v="                   -   €"/>
    <d v="2014-03-17T00:00:00"/>
    <m/>
    <s v="0/01/00"/>
    <m/>
    <m/>
    <s v="0/01/00"/>
    <s v=" SWK-VDS "/>
    <n v="0"/>
    <s v="                             -   € "/>
  </r>
  <r>
    <x v="3"/>
    <n v="2062"/>
    <n v="5320"/>
    <s v="X21/N223/6"/>
    <m/>
    <s v="Tienen"/>
    <s v="N0030001"/>
    <s v="42.52     "/>
    <s v="Ring Tienen"/>
    <s v="AARSCHOTSESTEENWEG, Oude leuvensestraat, Withuisstraat, Albertvest"/>
    <n v="27"/>
    <s v="a"/>
    <x v="4"/>
    <s v="Afgerond voor TV 3V"/>
    <s v="Afgerond voor TV 3V"/>
    <s v=" samen met project 2011, 2015, 2046, 2047 en 2062 "/>
    <m/>
    <m/>
    <m/>
    <m/>
    <d v="2013-09-09T00:00:00"/>
    <s v="                   -   €"/>
    <d v="2014-03-17T00:00:00"/>
    <m/>
    <s v="0/01/00"/>
    <m/>
    <m/>
    <s v="0/01/00"/>
    <s v=" SWK-VDS "/>
    <m/>
    <s v="                             -   € "/>
  </r>
  <r>
    <x v="3"/>
    <n v="2064"/>
    <n v="5714"/>
    <s v="X21/N275/2_x000a_X21/N275/4"/>
    <m/>
    <s v="Hoeilaart"/>
    <s v="N2750001"/>
    <s v="4.17      "/>
    <s v="Terhulpsesteenweg"/>
    <s v="LEOPOLD II LAAN, Duboislaan,, terhulpsesteenweg, Groenendaalsesteenweg, Sint-Janbergslaan"/>
    <n v="28"/>
    <s v="g"/>
    <x v="5"/>
    <s v="Afgerond voor TV 3V"/>
    <s v="Afgerond voor TV 3V"/>
    <s v=" samen met project 2034 en 2064 "/>
    <s v="Geschrapt"/>
    <m/>
    <m/>
    <s v="2017?"/>
    <s v="00/10/10"/>
    <s v="                   -   €"/>
    <m/>
    <m/>
    <s v="0/01/00"/>
    <m/>
    <m/>
    <s v="0/01/00"/>
    <s v=" LAD "/>
    <n v="0"/>
    <s v="                             -   € "/>
  </r>
  <r>
    <x v="3"/>
    <n v="2065"/>
    <n v="5710"/>
    <s v="X21/R22/29"/>
    <n v="100004389"/>
    <s v="Kraainem"/>
    <s v="R0220001"/>
    <s v="11.25     "/>
    <s v="Woluwelaan"/>
    <s v="WOLUWEDAL, J. Van Hovestraat, Woluwelaan, Oudstrijderslaan, Woluwedal,  Tramlaan, Statieplaats"/>
    <n v="21"/>
    <s v="g"/>
    <x v="4"/>
    <s v="Afgerond voor TV 3V"/>
    <s v="Afgerond voor TV 3V"/>
    <n v="9185480"/>
    <m/>
    <m/>
    <m/>
    <s v=" Start der werken pas begin 2015 wegens conflict met andere werf"/>
    <d v="2014-07-08T00:00:00"/>
    <s v="                   -   €"/>
    <m/>
    <m/>
    <s v="0/01/00"/>
    <m/>
    <m/>
    <s v="0/01/00"/>
    <s v=" SWK-VDS "/>
    <n v="0"/>
    <s v="                             -   € "/>
  </r>
  <r>
    <x v="3"/>
    <n v="2071"/>
    <n v="5711"/>
    <s v="X21/N202/1"/>
    <m/>
    <s v="Grimbergen"/>
    <s v="N2020001"/>
    <s v="0.24      "/>
    <s v="Brusselsesteenweg"/>
    <s v="S GRAVENMOLENSTRAAT, Van Akenstraat, Brusselsesteenweg"/>
    <n v="24"/>
    <s v="g"/>
    <x v="3"/>
    <s v="Afgerond voor TV 3V"/>
    <s v="Afgerond voor TV 3V"/>
    <n v="1798367.97"/>
    <m/>
    <m/>
    <m/>
    <d v="2014-09-15T00:00:00"/>
    <m/>
    <m/>
    <m/>
    <m/>
    <m/>
    <m/>
    <m/>
    <m/>
    <s v=" SWK-VDS "/>
    <m/>
    <m/>
  </r>
  <r>
    <x v="3"/>
    <n v="2074"/>
    <n v="5715"/>
    <s v="X21/N21/38"/>
    <s v="100000361"/>
    <s v="Machelen"/>
    <s v="R0220001"/>
    <s v="16.19     "/>
    <s v="Woluwelaan"/>
    <s v="HAACHTSESTEENWEG"/>
    <n v="19"/>
    <s v="b"/>
    <x v="1"/>
    <s v="Afgerond voor TV 3V"/>
    <s v="Afgerond voor TV 3V"/>
    <n v="2598566.9500000002"/>
    <m/>
    <m/>
    <m/>
    <d v="2012-10-01T00:00:00"/>
    <d v="2012-11-23T00:00:00"/>
    <n v="2598566.9500000002"/>
    <m/>
    <m/>
    <d v="2013-08-01T00:00:00"/>
    <d v="2014-07-15T00:00:00"/>
    <m/>
    <s v="0/01/00"/>
    <s v=" Arcadis Gedas "/>
    <s v="Verhaeren"/>
    <s v="                             -   € "/>
  </r>
  <r>
    <x v="3"/>
    <n v="2076"/>
    <m/>
    <m/>
    <m/>
    <s v="Leuven"/>
    <s v="N0020001"/>
    <s v="23.71     "/>
    <s v="Steenweg Leuven - Diest"/>
    <s v="LEUVENSESTRAAT, Diestsesteenweg, Ijzerenwegstraat"/>
    <n v="21"/>
    <s v="b"/>
    <x v="1"/>
    <s v="Afgerond voor TV 3V"/>
    <s v="Afgerond voor TV 3V"/>
    <n v="79346"/>
    <m/>
    <m/>
    <m/>
    <m/>
    <d v="2007-09-11T00:00:00"/>
    <n v="79346"/>
    <m/>
    <m/>
    <d v="2008-06-01T00:00:00"/>
    <d v="2014-07-01T00:00:00"/>
    <m/>
    <s v="0/01/00"/>
    <s v=" LAD "/>
    <s v="Wegebo"/>
    <n v="76448.37"/>
  </r>
  <r>
    <x v="3"/>
    <n v="2082"/>
    <n v="5711"/>
    <s v="X21/N202/1"/>
    <m/>
    <s v="Grimbergen"/>
    <s v="N2020001"/>
    <s v="0.87      "/>
    <s v="Brusselsesteenweg"/>
    <s v="SPEELBROEK, De merodestraat, Triohofstraat, Brusselsesteenweg"/>
    <n v="22"/>
    <s v="g"/>
    <x v="3"/>
    <s v="Afgerond voor TV 3V"/>
    <s v="Afgerond voor TV 3V"/>
    <n v="1769890.9090909092"/>
    <m/>
    <m/>
    <m/>
    <d v="2014-09-15T00:00:00"/>
    <s v="0/01/00"/>
    <s v="                   -   €"/>
    <m/>
    <m/>
    <s v="0/01/00"/>
    <m/>
    <m/>
    <s v="0/01/00"/>
    <s v=" SWK-VDS "/>
    <n v="0"/>
    <s v="                             -   € "/>
  </r>
  <r>
    <x v="3"/>
    <n v="2114"/>
    <n v="5711"/>
    <s v="X21/N202/1"/>
    <m/>
    <s v="Grimbergen"/>
    <s v="N2020001"/>
    <s v="0.44      "/>
    <s v="Brusselsesteenweg"/>
    <s v="LAGESTEENWEG"/>
    <n v="15"/>
    <s v="g"/>
    <x v="3"/>
    <s v="Afgerond voor TV 3V"/>
    <s v="Afgerond voor TV 3V"/>
    <n v="1"/>
    <m/>
    <m/>
    <m/>
    <d v="2014-09-15T00:00:00"/>
    <s v="0/01/00"/>
    <s v="                   -   €"/>
    <m/>
    <m/>
    <s v="0/01/00"/>
    <m/>
    <m/>
    <s v="0/01/00"/>
    <s v=" SWK-VDS "/>
    <n v="0"/>
    <s v="                             -   € "/>
  </r>
  <r>
    <x v="3"/>
    <n v="2133"/>
    <m/>
    <m/>
    <m/>
    <s v="Herent"/>
    <s v="N0020001"/>
    <s v="20.2      "/>
    <s v="Brusselsesteenweg"/>
    <s v="Termerestraat"/>
    <n v="18"/>
    <s v="b"/>
    <x v="6"/>
    <s v="Afgerond voor TV 3V"/>
    <s v="Afgerond voor TV 3V"/>
    <n v="1218656"/>
    <m/>
    <m/>
    <m/>
    <m/>
    <d v="2008-12-01T00:00:00"/>
    <n v="1218656"/>
    <m/>
    <m/>
    <d v="2011-10-01T00:00:00"/>
    <s v="eind 2012"/>
    <m/>
    <s v="0/01/00"/>
    <s v=" LAD "/>
    <s v="Heijmans Infra"/>
    <n v="918565.88"/>
  </r>
  <r>
    <x v="3"/>
    <n v="2134"/>
    <n v="5713"/>
    <s v="X21/N223/4"/>
    <s v="999060995"/>
    <s v="Tielt-Winge"/>
    <s v="N2230001"/>
    <s v="7.1       "/>
    <s v="Rijksweg Aarschot-Winge"/>
    <m/>
    <n v="17"/>
    <s v="b"/>
    <x v="1"/>
    <s v="goedgekeurd ontwerp"/>
    <s v="Afgerond voor TV 3V"/>
    <n v="593969.35"/>
    <m/>
    <m/>
    <m/>
    <m/>
    <d v="2012-11-27T00:00:00"/>
    <n v="593969.35"/>
    <m/>
    <m/>
    <s v="0/01/00"/>
    <d v="2014-09-01T00:00:00"/>
    <m/>
    <s v="0/01/00"/>
    <s v=" Technum "/>
    <s v="Ambaro nv"/>
    <s v="                             -   € "/>
  </r>
  <r>
    <x v="3"/>
    <n v="2136"/>
    <m/>
    <m/>
    <m/>
    <s v="Vilvoorde"/>
    <s v="N0010001"/>
    <s v="4.37      "/>
    <s v="Steenweg op Buda"/>
    <m/>
    <n v="31"/>
    <s v="b"/>
    <x v="1"/>
    <s v="voorlopige oplevering"/>
    <s v="voorlopige oplevering"/>
    <n v="1425105"/>
    <m/>
    <m/>
    <m/>
    <m/>
    <d v="2008-12-11T00:00:00"/>
    <n v="1425105"/>
    <m/>
    <m/>
    <d v="2011-05-02T00:00:00"/>
    <s v="midden 2014"/>
    <m/>
    <s v="0/01/00"/>
    <s v=" Grontmij "/>
    <s v="Wegebo"/>
    <s v="                             -   € "/>
  </r>
  <r>
    <x v="3"/>
    <n v="2137"/>
    <n v="5492"/>
    <s v="X21/N4/14"/>
    <s v="999056776"/>
    <s v="Overijse"/>
    <s v="N0040001"/>
    <n v="13009"/>
    <s v="Waversesteenweg"/>
    <s v="N218 Nijvelsebaan"/>
    <n v="25"/>
    <s v="b"/>
    <x v="2"/>
    <s v="Afgerond voor TV 3V"/>
    <s v="Afgerond voor TV 3V"/>
    <n v="878111.57"/>
    <m/>
    <m/>
    <m/>
    <m/>
    <d v="2011-05-05T00:00:00"/>
    <n v="878111.57"/>
    <m/>
    <m/>
    <d v="2012-04-16T00:00:00"/>
    <s v="eind 2013"/>
    <s v="sept. 2014"/>
    <s v="0/01/00"/>
    <s v=" LAD "/>
    <s v="Viabuild"/>
    <s v="                             -   € "/>
  </r>
  <r>
    <x v="3"/>
    <n v="2138"/>
    <n v="5709"/>
    <s v="X21/N8/18"/>
    <n v="100004588"/>
    <s v="Roosdaal"/>
    <s v="N0080001"/>
    <s v="18.04     "/>
    <s v="Tombergstraat"/>
    <s v="Tezuivenenstraat"/>
    <n v="23"/>
    <s v="g"/>
    <x v="3"/>
    <s v="goedgekeurd ontwerp"/>
    <s v="Afgerond voor TV 3V"/>
    <n v="4478804"/>
    <m/>
    <d v="2014-07-09T00:00:00"/>
    <m/>
    <s v="midden 2014"/>
    <s v="0/01/00"/>
    <m/>
    <m/>
    <m/>
    <s v="0/01/00"/>
    <m/>
    <m/>
    <s v="0/01/00"/>
    <s v=" SWK-VDS "/>
    <n v="0"/>
    <s v="                             -   € "/>
  </r>
  <r>
    <x v="3"/>
    <n v="2140"/>
    <n v="5709"/>
    <s v="X21/N8/18"/>
    <n v="100004588"/>
    <s v="Roosdaal"/>
    <s v="N0080001"/>
    <s v="17.5      "/>
    <s v="Koning Albertstraat"/>
    <s v="Omer De Vidtslaan"/>
    <n v="18"/>
    <s v="g"/>
    <x v="3"/>
    <s v="goedgekeurd ontwerp"/>
    <s v="Afgerond voor TV 3V"/>
    <s v="samen met project 2138"/>
    <m/>
    <d v="2014-07-09T00:00:00"/>
    <m/>
    <s v="midden 2014"/>
    <s v="0/01/00"/>
    <s v="                   -   €"/>
    <m/>
    <m/>
    <s v="0/01/00"/>
    <m/>
    <m/>
    <s v="0/01/00"/>
    <s v=" SWK-VDS "/>
    <n v="0"/>
    <s v="                             -   € "/>
  </r>
  <r>
    <x v="3"/>
    <n v="2143"/>
    <n v="5716"/>
    <s v="X21/N3/41"/>
    <s v="999064500"/>
    <s v="Tervuren"/>
    <s v="N0030001"/>
    <s v="13.2      "/>
    <s v="Museumlaan"/>
    <s v="Tramterminus"/>
    <n v="16"/>
    <s v="b"/>
    <x v="1"/>
    <s v="Afgerond voor TV 3V"/>
    <s v="Afgerond voor TV 3V"/>
    <n v="1443600"/>
    <m/>
    <m/>
    <m/>
    <d v="2012-10-01T00:00:00"/>
    <d v="2012-11-26T00:00:00"/>
    <n v="1443600"/>
    <m/>
    <m/>
    <d v="2013-04-15T00:00:00"/>
    <s v="midden 2015"/>
    <m/>
    <s v="0/01/00"/>
    <s v=" Grontmij "/>
    <s v="Deckx"/>
    <s v="                             -   € "/>
  </r>
  <r>
    <x v="3"/>
    <n v="2147"/>
    <m/>
    <m/>
    <m/>
    <s v="Sint-Pieters-Leeuw"/>
    <s v="N0060001"/>
    <n v="8.5"/>
    <s v="Bergensesteenweg"/>
    <s v="Makro"/>
    <n v="19"/>
    <s v="b"/>
    <x v="1"/>
    <s v="Afgerond voor TV 3V"/>
    <s v="Afgerond voor TV 3V"/>
    <n v="1003262"/>
    <m/>
    <m/>
    <m/>
    <m/>
    <d v="2008-12-15T00:00:00"/>
    <n v="1003262"/>
    <m/>
    <m/>
    <s v="begin augustus 2013"/>
    <s v="midden 2014"/>
    <m/>
    <s v="0/01/00"/>
    <s v=" LAD "/>
    <s v="Hens"/>
    <s v="                             -   € "/>
  </r>
  <r>
    <x v="3"/>
    <n v="2157"/>
    <m/>
    <m/>
    <m/>
    <s v="Sint-Pieters-Leeuw"/>
    <s v="N0060001"/>
    <n v="7.59"/>
    <s v="Bergense Steenweg"/>
    <s v="G. Wittouckstraat"/>
    <n v="19"/>
    <s v="g"/>
    <x v="3"/>
    <s v="Afgerond voor TV 3V"/>
    <s v="Afgerond voor TV 3V"/>
    <n v="1363636.3636363638"/>
    <m/>
    <m/>
    <m/>
    <d v="2014-09-15T00:00:00"/>
    <s v="0/01/00"/>
    <s v="                   -   €"/>
    <m/>
    <m/>
    <s v="0/01/00"/>
    <m/>
    <m/>
    <s v="0/01/00"/>
    <s v=" LAD "/>
    <n v="0"/>
    <s v="                             -   € "/>
  </r>
  <r>
    <x v="3"/>
    <n v="2166"/>
    <n v="5721"/>
    <s v="X21/N19/18"/>
    <n v="100008701"/>
    <s v="Aarschot"/>
    <s v="N0190001"/>
    <n v="39.880000000000003"/>
    <s v="Herseltsesteenweg"/>
    <s v="Oude Mechelsebaan"/>
    <n v="21"/>
    <s v="g"/>
    <x v="3"/>
    <s v="Afgerond voor TV 3V"/>
    <s v="Afgerond voor TV 3V"/>
    <n v="1153990"/>
    <m/>
    <m/>
    <m/>
    <n v="2014"/>
    <s v="0/01/00"/>
    <s v="                   -   €"/>
    <m/>
    <m/>
    <s v="0/01/00"/>
    <m/>
    <m/>
    <s v="0/01/00"/>
    <s v=" LAD "/>
    <n v="0"/>
    <s v="                             -   € "/>
  </r>
  <r>
    <x v="3"/>
    <n v="7179"/>
    <n v="5905"/>
    <s v="X21/N29/21"/>
    <m/>
    <s v="Lummen"/>
    <s v="N0290001"/>
    <s v="79.53     "/>
    <s v="Grote Baan"/>
    <s v="Blankaarstraat"/>
    <n v="26"/>
    <s v="o"/>
    <x v="3"/>
    <s v="goedgekeurd ontwerp"/>
    <s v="Afgerond voor TV 3V"/>
    <n v="525000"/>
    <m/>
    <m/>
    <m/>
    <d v="2014-09-15T00:00:00"/>
    <s v="0/01/00"/>
    <s v="                   -   €"/>
    <m/>
    <m/>
    <s v="0/01/00"/>
    <m/>
    <m/>
    <s v="0/01/00"/>
    <s v=" LAD "/>
    <n v="0"/>
    <s v="                             -   € "/>
  </r>
  <r>
    <x v="4"/>
    <n v="3022"/>
    <m/>
    <s v="TV3V-028"/>
    <m/>
    <s v="Waregem"/>
    <s v="N3820001"/>
    <s v="11.74     "/>
    <s v="EXPRESWEG"/>
    <s v="EIKENLAAN"/>
    <n v="31"/>
    <s v="b"/>
    <x v="1"/>
    <s v="goedgekeurd ontwerp"/>
    <s v="Afgerond voor TV 3V"/>
    <n v="1"/>
    <m/>
    <m/>
    <m/>
    <m/>
    <d v="2009-01-30T00:00:00"/>
    <n v="1"/>
    <m/>
    <m/>
    <d v="2010-04-26T00:00:00"/>
    <m/>
    <m/>
    <s v="0/01/00"/>
    <s v=" Duynslaeger - Lobelle-SCES - VK Engineering "/>
    <s v="Stadsbader"/>
    <s v="                            -   €"/>
  </r>
  <r>
    <x v="4"/>
    <n v="3053"/>
    <m/>
    <m/>
    <m/>
    <s v="Lichtervelde"/>
    <s v="N0320001"/>
    <s v="23.55     "/>
    <s v="ROESELAREBAAN"/>
    <s v="OMLEIDING"/>
    <n v="36"/>
    <s v="a"/>
    <x v="4"/>
    <s v="aanbesteed"/>
    <s v="Afgerond voor TV 3V"/>
    <n v="1026271"/>
    <s v="XX"/>
    <m/>
    <m/>
    <m/>
    <d v="2007-12-21T00:00:00"/>
    <n v="1026271"/>
    <d v="2008-08-18T00:00:00"/>
    <m/>
    <s v="0/01/00"/>
    <m/>
    <m/>
    <s v="0/01/00"/>
    <s v=" Duynslaeger - Lobelle-SCES - VK Engineering "/>
    <s v="Gebr. De Waele"/>
    <s v="                            -   €"/>
  </r>
  <r>
    <x v="4"/>
    <n v="3088"/>
    <n v="6249"/>
    <s v="X30/N49/72"/>
    <m/>
    <s v="Knokke-Heist"/>
    <s v="N0490001"/>
    <s v="82.48     "/>
    <s v="NATIENLAAN"/>
    <s v="KALVEKEETDIJK"/>
    <n v="31"/>
    <s v="g"/>
    <x v="3"/>
    <s v="goedgekeurd ontwerp"/>
    <s v="Afgerond voor TV 3V"/>
    <n v="5300000"/>
    <s v="X"/>
    <m/>
    <m/>
    <s v="midden 2015"/>
    <s v="0/01/00"/>
    <s v="                   -   €"/>
    <m/>
    <m/>
    <s v="0/01/00"/>
    <m/>
    <m/>
    <s v="0/01/00"/>
    <s v=" Duynslaeger - Lobelle-SCES - VK Engineering "/>
    <n v="0"/>
    <s v="                            -   €"/>
  </r>
  <r>
    <x v="4"/>
    <n v="3102"/>
    <n v="6258"/>
    <s v="X30/N36/52"/>
    <n v="100000985"/>
    <s v="Deerlijk"/>
    <s v="N0360001"/>
    <s v="31.39     "/>
    <s v="RINGLAAN"/>
    <s v="KORTRIJKSE HEERWEG"/>
    <n v="25"/>
    <s v="g"/>
    <x v="3"/>
    <s v="goedgekeurd ontwerp"/>
    <s v="Afgerond voor TV 3V"/>
    <n v="1292033"/>
    <s v="X"/>
    <m/>
    <m/>
    <s v="nog niet gekend"/>
    <s v="0/01/00"/>
    <s v="                   -   €"/>
    <m/>
    <m/>
    <s v="0/01/00"/>
    <m/>
    <m/>
    <s v="0/01/00"/>
    <s v=" Duynslaeger - Lobelle-SCES - VK Engineering "/>
    <n v="0"/>
    <s v="                            -   €"/>
  </r>
  <r>
    <x v="4"/>
    <n v="3104"/>
    <n v="6255"/>
    <s v="TV3V-028"/>
    <m/>
    <s v="Waregem"/>
    <s v="N0430001"/>
    <s v="29.39     "/>
    <s v="GENTSEWEG"/>
    <s v="EXPRESWEG"/>
    <n v="18"/>
    <s v="b"/>
    <x v="2"/>
    <s v="goedgekeurd ontwerp"/>
    <s v="Afgerond voor TV 3V"/>
    <n v="2444924"/>
    <m/>
    <m/>
    <m/>
    <m/>
    <d v="2009-01-30T00:00:00"/>
    <n v="2444924"/>
    <m/>
    <m/>
    <d v="2010-04-26T00:00:00"/>
    <m/>
    <m/>
    <s v="0/01/00"/>
    <s v=" Duynslaeger - Lobelle-SCES - VK Engineering "/>
    <s v="Stadsbader"/>
    <s v="                            -   €"/>
  </r>
  <r>
    <x v="4"/>
    <n v="3111"/>
    <m/>
    <m/>
    <m/>
    <s v="Roeselare"/>
    <s v="R0320001"/>
    <s v="3.64      "/>
    <s v="RINGLAAN"/>
    <s v="Diksmuidsesteenweg"/>
    <n v="37"/>
    <s v="b"/>
    <x v="6"/>
    <s v="voorlopige oplevering"/>
    <s v="Afgerond voor TV 3V"/>
    <n v="904505"/>
    <m/>
    <m/>
    <m/>
    <m/>
    <d v="2008-09-19T00:00:00"/>
    <n v="904505"/>
    <m/>
    <m/>
    <d v="2009-11-16T00:00:00"/>
    <m/>
    <m/>
    <d v="2013-11-01T00:00:00"/>
    <s v=" Duynslaeger - Lobelle-SCES - VK Engineering "/>
    <s v="Gebr. De Waele"/>
    <n v="944081.9"/>
  </r>
  <r>
    <x v="4"/>
    <n v="3122"/>
    <n v="5345"/>
    <s v="X30/N50/58"/>
    <m/>
    <s v="Kortrijk"/>
    <s v="N0500001"/>
    <s v="59.49     "/>
    <s v="DOORNIKSESTEENWEG"/>
    <s v="PRESIDENT KENNEDYLAAN"/>
    <n v="20"/>
    <s v="b"/>
    <x v="2"/>
    <s v="goedgekeurd ontwerp"/>
    <s v="Afgerond voor TV 3V"/>
    <n v="942216"/>
    <m/>
    <m/>
    <m/>
    <m/>
    <d v="2010-11-10T00:00:00"/>
    <n v="942216"/>
    <m/>
    <m/>
    <d v="2011-06-01T00:00:00"/>
    <m/>
    <m/>
    <s v="0/01/00"/>
    <s v=" Arcadis Gedas "/>
    <s v="Norré-Behaegel"/>
    <s v="                            -   €"/>
  </r>
  <r>
    <x v="4"/>
    <n v="3133"/>
    <n v="2367"/>
    <m/>
    <m/>
    <s v="Oudenburg"/>
    <s v="N3670001"/>
    <s v="14.04     "/>
    <s v="Brugsesteenweg"/>
    <s v="Zeeweg"/>
    <n v="20"/>
    <s v="b"/>
    <x v="2"/>
    <s v="goedgekeurd ontwerp"/>
    <s v="Afgerond voor TV 3V"/>
    <n v="913986"/>
    <m/>
    <m/>
    <m/>
    <m/>
    <d v="2009-11-10T00:00:00"/>
    <n v="913986"/>
    <m/>
    <m/>
    <d v="2010-03-15T00:00:00"/>
    <d v="2013-07-08T00:00:00"/>
    <m/>
    <s v="Is afgewerkt maar nog niet opgeleverd. Maakt deel uit van groter werk"/>
    <s v=" Duynslaeger - Lobelle-SCES - VK Engineering "/>
    <s v="Verhelst"/>
    <s v="                            -   €"/>
  </r>
  <r>
    <x v="4"/>
    <n v="3139"/>
    <m/>
    <m/>
    <m/>
    <s v="Roeselare"/>
    <s v="R0320001"/>
    <s v="2.23      "/>
    <s v="RINGLAAN"/>
    <s v="Groenestraat"/>
    <n v="22"/>
    <s v="b"/>
    <x v="6"/>
    <s v="voorlopige oplevering"/>
    <s v="Afgerond voor TV 3V"/>
    <n v="552545"/>
    <m/>
    <m/>
    <m/>
    <m/>
    <d v="2008-09-19T00:00:00"/>
    <n v="552545"/>
    <m/>
    <m/>
    <d v="2009-08-10T00:00:00"/>
    <m/>
    <m/>
    <d v="2013-11-01T00:00:00"/>
    <s v=" Duynslaeger - Lobelle-SCES - VK Engineering "/>
    <s v="Gebr. De Waele"/>
    <n v="499320.58"/>
  </r>
  <r>
    <x v="4"/>
    <n v="3169"/>
    <m/>
    <m/>
    <m/>
    <s v="Knokke-Heist"/>
    <s v="N0490001"/>
    <s v="82.59     "/>
    <s v="NATIENLAAN"/>
    <m/>
    <n v="20"/>
    <s v="g"/>
    <x v="3"/>
    <s v="goedgekeurd ontwerp"/>
    <s v="Afgerond voor TV 3V"/>
    <n v="1"/>
    <s v="X"/>
    <m/>
    <m/>
    <m/>
    <s v="0/01/00"/>
    <s v="                   -   €"/>
    <m/>
    <m/>
    <s v="0/01/00"/>
    <m/>
    <m/>
    <s v="0/01/00"/>
    <s v=" Duynslaeger - Lobelle-SCES - VK Engineering "/>
    <n v="0"/>
    <s v="                            -   €"/>
  </r>
  <r>
    <x v="4"/>
    <n v="3179"/>
    <n v="6259"/>
    <s v="X30/R31/12"/>
    <n v="100001754"/>
    <s v="Oostende"/>
    <s v="R0310001"/>
    <s v="1.54      "/>
    <s v="Elisabethlaan"/>
    <s v="Torhoutsesteenweg"/>
    <n v="35"/>
    <s v="o"/>
    <x v="0"/>
    <s v="goedgekeurd ontwerp"/>
    <s v="goedgekeurd ontwerp"/>
    <n v="19400000"/>
    <m/>
    <m/>
    <m/>
    <m/>
    <s v="0/01/00"/>
    <s v="                   -   €"/>
    <m/>
    <m/>
    <s v="0/01/00"/>
    <m/>
    <m/>
    <s v="0/01/00"/>
    <s v=" Grontmij "/>
    <n v="0"/>
    <s v="                            -   €"/>
  </r>
  <r>
    <x v="4"/>
    <n v="3190"/>
    <n v="5682"/>
    <s v="X30/N8/86"/>
    <m/>
    <s v="Zonnebeke"/>
    <s v="N0080001"/>
    <n v="1078600"/>
    <s v="Zandvoordestraat"/>
    <s v="Kasteelstraat"/>
    <n v="27"/>
    <s v="b"/>
    <x v="6"/>
    <s v="goedgekeurd ontwerp"/>
    <s v="Afgerond voor TV 3V"/>
    <n v="958170"/>
    <m/>
    <m/>
    <m/>
    <m/>
    <d v="2011-04-11T00:00:00"/>
    <n v="958135"/>
    <m/>
    <m/>
    <d v="2011-11-07T00:00:00"/>
    <m/>
    <m/>
    <d v="2014-06-27T00:00:00"/>
    <s v=" Arcadis Gedas "/>
    <s v="Olivier Construct"/>
    <s v="                            -   €"/>
  </r>
  <r>
    <x v="4"/>
    <n v="3197"/>
    <n v="6256"/>
    <s v="X30/N32/18"/>
    <n v="999061972"/>
    <s v="Wevelgem"/>
    <s v="N0320001"/>
    <n v="448480"/>
    <s v="Kezelberg"/>
    <s v="N32d Ieperstraat "/>
    <n v="20"/>
    <s v="g"/>
    <x v="3"/>
    <s v="goedgekeurd ontwerp"/>
    <s v="Afgerond voor TV 3V"/>
    <n v="843671"/>
    <m/>
    <m/>
    <m/>
    <d v="2014-10-01T00:00:00"/>
    <s v="0/01/00"/>
    <s v="                   -   €"/>
    <m/>
    <m/>
    <s v="0/01/00"/>
    <m/>
    <m/>
    <s v="0/01/00"/>
    <s v=" Duynslaeger - Lobelle-SCES - VK Engineering "/>
    <n v="0"/>
    <s v="                            -   €"/>
  </r>
  <r>
    <x v="4"/>
    <n v="3200"/>
    <n v="6247"/>
    <s v="X30/N397/13"/>
    <s v="100000452"/>
    <s v="Brugge"/>
    <s v="N3970001"/>
    <s v="0.704     "/>
    <s v="Koning Albert I-laan"/>
    <s v="Rijselstraat"/>
    <n v="22"/>
    <s v="b"/>
    <x v="1"/>
    <s v="goedgekeurd ontwerp"/>
    <s v="Afgerond voor TV 3V"/>
    <n v="6351282"/>
    <m/>
    <m/>
    <m/>
    <s v=" / "/>
    <s v="0/01/00"/>
    <n v="6351282"/>
    <m/>
    <m/>
    <d v="2013-05-01T00:00:00"/>
    <s v="midden 2015"/>
    <m/>
    <s v="0/01/00"/>
    <s v=" Grontmij "/>
    <s v="THV Aswebo-Depret"/>
    <s v="                            -   €"/>
  </r>
  <r>
    <x v="4"/>
    <n v="3202"/>
    <n v="5686"/>
    <s v="X30/N34/90"/>
    <m/>
    <s v="Blankenberge"/>
    <s v="N0340001"/>
    <n v="136690"/>
    <s v="Koninklijke Laan/Kasteelstraat"/>
    <s v="Vredelaan"/>
    <n v="21"/>
    <s v="b"/>
    <x v="2"/>
    <s v="goedgekeurd ontwerp"/>
    <s v="Afgerond voor TV 3V"/>
    <n v="1440827"/>
    <m/>
    <m/>
    <m/>
    <m/>
    <d v="2010-10-05T00:00:00"/>
    <n v="1440827"/>
    <m/>
    <m/>
    <d v="2011-02-08T00:00:00"/>
    <m/>
    <s v="Aangevraagd bij SB"/>
    <s v="Kan opgeleverd worden. Maakt deel uit van groter werk over verschillende jaren en is nu afgewerkt. PV oplevering dr Lobelle. De Lijn bouwheer."/>
    <s v=" Duynslaeger - Lobelle-SCES - VK Engineering "/>
    <s v="TV Taveire-Frateur De Pourcq"/>
    <s v="                             -   € "/>
  </r>
  <r>
    <x v="4"/>
    <n v="3203"/>
    <n v="5686"/>
    <s v="X30/N34/90"/>
    <m/>
    <s v="Blankenberge"/>
    <s v="N0340001"/>
    <n v="139900"/>
    <s v="Koninklijke laan"/>
    <s v="Oude Wenduinesteenweg"/>
    <n v="23"/>
    <s v="b"/>
    <x v="2"/>
    <s v="goedgekeurd ontwerp"/>
    <s v="Afgerond voor TV 3V"/>
    <n v="1"/>
    <m/>
    <m/>
    <m/>
    <m/>
    <d v="2010-10-05T00:00:00"/>
    <n v="1"/>
    <m/>
    <m/>
    <d v="2011-02-08T00:00:00"/>
    <m/>
    <s v="Aangevraagd bij SB"/>
    <s v="Kan opgeleverd worden. Maakt deel uit van groter werk over verschillende jaren en is nu afgewerkt. PV oplevering dr Lobelle. De Lijn bouwheer."/>
    <s v=" Duynslaeger - Lobelle-SCES - VK Engineering "/>
    <s v="TV Taveire-Frateur De Pourcq"/>
    <s v="                              -   €  "/>
  </r>
  <r>
    <x v="4"/>
    <n v="3205"/>
    <s v="6250 en 6251"/>
    <s v="X30/N36/51"/>
    <s v="100001471"/>
    <s v="Izegem"/>
    <s v="N0360001"/>
    <n v="173510"/>
    <s v="Rijksweg"/>
    <s v="Uitrit 6 Roeselare"/>
    <n v="30"/>
    <s v="g"/>
    <x v="1"/>
    <s v="goedgekeurd ontwerp"/>
    <s v="Afgerond voor TV 3V"/>
    <n v="3793393.69"/>
    <m/>
    <m/>
    <m/>
    <d v="2013-08-27T00:00:00"/>
    <d v="2013-09-16T00:00:00"/>
    <n v="3793393.69"/>
    <m/>
    <m/>
    <d v="2014-02-01T00:00:00"/>
    <m/>
    <m/>
    <s v="0/01/00"/>
    <s v=" Duynslaeger - Lobelle-SCES - VK Engineering "/>
    <s v="Aswebo"/>
    <s v="                            -   €"/>
  </r>
  <r>
    <x v="4"/>
    <n v="3210"/>
    <n v="6257"/>
    <s v="X30/N37/30"/>
    <s v="999063010"/>
    <s v="Ardooie"/>
    <s v="N0370001"/>
    <n v="235000"/>
    <s v="Roeselaarsestraat"/>
    <s v="Cloetbergstraat"/>
    <n v="21"/>
    <s v="b"/>
    <x v="2"/>
    <s v="goedgekeurd ontwerp"/>
    <s v="Afgerond voor TV 3V"/>
    <n v="560255"/>
    <m/>
    <m/>
    <m/>
    <m/>
    <d v="2012-12-17T00:00:00"/>
    <n v="560255"/>
    <m/>
    <m/>
    <d v="2013-08-19T00:00:00"/>
    <d v="2014-04-11T00:00:00"/>
    <s v="sept. 2014"/>
    <s v="0/01/00"/>
    <s v=" Duynslaeger - Lobelle-SCES - VK Engineering "/>
    <s v="Vuylsteke"/>
    <s v="                            -   €"/>
  </r>
  <r>
    <x v="4"/>
    <n v="3217"/>
    <n v="6252"/>
    <s v="X30/N50/61"/>
    <s v="999057619"/>
    <s v="Kortrijk"/>
    <s v="N0500001"/>
    <n v="622000"/>
    <s v="Brugsesteenweg"/>
    <s v="Iepersestraat"/>
    <n v="26"/>
    <s v="b"/>
    <x v="1"/>
    <s v="goedgekeurd ontwerp"/>
    <s v="Afgerond voor TV 3V"/>
    <n v="1266952"/>
    <m/>
    <m/>
    <m/>
    <m/>
    <d v="2011-11-28T00:00:00"/>
    <n v="1266952"/>
    <m/>
    <m/>
    <d v="2012-07-23T00:00:00"/>
    <m/>
    <m/>
    <s v="0/01/00"/>
    <s v=" Duynslaeger - Lobelle-SCES - VK Engineering "/>
    <s v="Norré-Behaegel"/>
    <s v="                            -   €"/>
  </r>
  <r>
    <x v="4"/>
    <n v="3226"/>
    <m/>
    <m/>
    <m/>
    <s v="Zedelgem"/>
    <s v="N3090001"/>
    <n v="45000"/>
    <s v="Heidelbergstraat"/>
    <s v="Autobaan N397"/>
    <n v="23"/>
    <s v="b"/>
    <x v="6"/>
    <s v="aanbesteed"/>
    <s v="Afgerond voor TV 3V"/>
    <n v="818026"/>
    <m/>
    <m/>
    <m/>
    <m/>
    <d v="2008-10-03T00:00:00"/>
    <n v="818026"/>
    <m/>
    <m/>
    <d v="2009-08-17T00:00:00"/>
    <m/>
    <m/>
    <d v="2011-06-26T00:00:00"/>
    <s v=" Duynslaeger - Lobelle-SCES - VK Engineering "/>
    <s v="Gebr. De Waele"/>
    <s v="                            -   €"/>
  </r>
  <r>
    <x v="4"/>
    <n v="3235"/>
    <n v="5685"/>
    <s v="X30/N358/11"/>
    <s v="999062708"/>
    <s v="Gistel"/>
    <s v="N3580001"/>
    <n v="121500"/>
    <s v="Kanaalstraat"/>
    <s v="Afrit N33 - Kalsijdebrug"/>
    <n v="20"/>
    <s v="b"/>
    <x v="1"/>
    <s v="goedgekeurd ontwerp"/>
    <s v="Afgerond voor TV 3V"/>
    <n v="506764.1"/>
    <m/>
    <m/>
    <m/>
    <m/>
    <d v="2012-06-05T00:00:00"/>
    <n v="506764.1"/>
    <m/>
    <m/>
    <d v="2013-03-31T00:00:00"/>
    <d v="2014-09-01T00:00:00"/>
    <m/>
    <s v="0/01/00"/>
    <s v=" Duynslaeger - Lobelle-SCES - VK Engineering "/>
    <s v="Gebr. De Waele"/>
    <s v="                            -   €"/>
  </r>
  <r>
    <x v="4"/>
    <n v="3249"/>
    <m/>
    <m/>
    <m/>
    <s v="Kortrijk"/>
    <s v="N0080001"/>
    <n v="87476"/>
    <s v="Meensesteenweg"/>
    <s v="Kortrijkstraat/Noordstraat"/>
    <n v="21"/>
    <s v="b"/>
    <x v="2"/>
    <s v="goedgekeurd ontwerp"/>
    <s v="Afgerond voor TV 3V"/>
    <n v="607926"/>
    <m/>
    <m/>
    <m/>
    <m/>
    <d v="2009-12-10T00:00:00"/>
    <n v="607926"/>
    <m/>
    <m/>
    <d v="2010-04-22T00:00:00"/>
    <d v="2011-12-09T00:00:00"/>
    <m/>
    <s v="0/01/00"/>
    <s v=" Duynslaeger - Lobelle-SCES - VK Engineering "/>
    <s v="Stadsbader"/>
    <s v="                            -   €"/>
  </r>
  <r>
    <x v="4"/>
    <n v="3288"/>
    <n v="6254"/>
    <s v="X30/N357/29"/>
    <s v="999057622"/>
    <s v="Izegem"/>
    <s v="N3570001"/>
    <n v="4500"/>
    <s v="Roeselaarsestraat"/>
    <s v="Rumbeeksestraat"/>
    <n v="23"/>
    <s v="a"/>
    <x v="1"/>
    <s v="goedgekeurd ontwerp"/>
    <s v="Afgerond voor TV 3V"/>
    <n v="1022820.83"/>
    <m/>
    <m/>
    <m/>
    <d v="2013-02-18T00:00:00"/>
    <d v="2013-02-18T00:00:00"/>
    <n v="1022820.83"/>
    <m/>
    <d v="2013-10-16T00:00:00"/>
    <d v="2013-12-16T00:00:00"/>
    <m/>
    <m/>
    <s v="0/01/00"/>
    <s v=" Arcadis Gedas "/>
    <s v="Stadsbader"/>
    <s v="                            -   €"/>
  </r>
  <r>
    <x v="4"/>
    <n v="3297"/>
    <n v="5343"/>
    <s v="X30/R8/66"/>
    <s v="999045871"/>
    <s v="Kortrijk"/>
    <s v="N395901"/>
    <s v="1.99      "/>
    <s v="Ringlaan N395a"/>
    <s v="Izegemstraat"/>
    <n v="30"/>
    <s v="b"/>
    <x v="1"/>
    <s v="goedgekeurd ontwerp"/>
    <s v="Afgerond voor TV 3V"/>
    <n v="760820"/>
    <m/>
    <m/>
    <m/>
    <m/>
    <d v="2010-07-15T00:00:00"/>
    <n v="760820"/>
    <m/>
    <m/>
    <d v="2011-05-01T00:00:00"/>
    <s v="Openstelling voor verkeer is voorzien 01/10/2014"/>
    <m/>
    <s v="0/01/00"/>
    <s v=" Duynslaeger - Lobelle-SCES - VK Engineering "/>
    <s v="TV Devagro-Gabecon"/>
    <s v="                            -   €"/>
  </r>
  <r>
    <x v="4"/>
    <n v="3300"/>
    <m/>
    <m/>
    <m/>
    <s v="Kortrijk"/>
    <s v="R0360001"/>
    <n v="2889"/>
    <s v="Brugsestraat"/>
    <s v="Brugsesteenweg N50"/>
    <n v="22"/>
    <s v="b"/>
    <x v="2"/>
    <s v="goedgekeurd ontwerp"/>
    <s v="Afgerond voor TV 3V"/>
    <n v="644697"/>
    <m/>
    <m/>
    <m/>
    <m/>
    <d v="2009-12-10T00:00:00"/>
    <n v="644697"/>
    <m/>
    <m/>
    <d v="2010-04-22T00:00:00"/>
    <m/>
    <m/>
    <s v="0/01/00"/>
    <s v=" Duynslaeger - Lobelle-SCES - VK Engineering "/>
    <s v="Stadsbader"/>
    <s v="                            -   €"/>
  </r>
  <r>
    <x v="4"/>
    <n v="33021"/>
    <n v="6248"/>
    <s v="X30/N31/46"/>
    <s v="999063324"/>
    <s v="Brugge"/>
    <s v="N0310001"/>
    <n v="1"/>
    <s v="Expressweg"/>
    <s v="Chartreuseweg"/>
    <n v="54"/>
    <s v="b"/>
    <x v="2"/>
    <s v="goedgekeurd ontwerp"/>
    <s v="Afgerond voor TV 3V"/>
    <n v="4278047"/>
    <m/>
    <m/>
    <m/>
    <m/>
    <d v="2012-07-10T00:00:00"/>
    <n v="4278047"/>
    <m/>
    <m/>
    <d v="2013-03-01T00:00:00"/>
    <s v="midden 2014"/>
    <m/>
    <s v="0/01/00"/>
    <s v="  Arcadis Gedas  "/>
    <s v="Verhelst"/>
    <s v="                            -   €"/>
  </r>
</pivotCacheRecords>
</file>

<file path=xl/pivotCache/pivotCacheRecords2.xml><?xml version="1.0" encoding="utf-8"?>
<pivotCacheRecords xmlns="http://schemas.openxmlformats.org/spreadsheetml/2006/main" xmlns:r="http://schemas.openxmlformats.org/officeDocument/2006/relationships" count="108">
  <r>
    <x v="0"/>
    <s v="001005"/>
    <s v="5764"/>
    <s v="X10/R6/20"/>
    <n v="100010668"/>
    <s v="Mechelen"/>
    <s v="N0010011"/>
    <s v="20.61     "/>
    <s v="Antwerpsesteenweg"/>
    <s v="ring"/>
    <n v="73"/>
    <x v="0"/>
    <n v="8184940.5"/>
    <d v="2014-10-30T00:00:00"/>
    <d v="2014-10-30T00:00:00"/>
    <d v="2017-01-31T00:00:00"/>
    <d v="1899-12-30T00:00:00"/>
    <n v="0"/>
    <m/>
    <m/>
    <m/>
    <d v="2017-08-01T00:00:00"/>
    <s v="36 kalendermaanden"/>
    <d v="2020-08-01T00:00:00"/>
    <m/>
    <s v="0/01/00"/>
    <s v="Arcadis Gedas"/>
    <n v="0"/>
    <s v="                            -   €"/>
    <s v="onteigeningen (raming aangevraagd), bouwaanvraag nog in te dienen"/>
    <s v="onteigeningen (raming aangevraagd)- nog aanpassingen, bouwaanvraag nog in te dienen, Het studiebureau is nog bezig met aanpassingen van de kruispunten na overleg met het aankoopcomité, bovendien moet de Otterbeek nog aangepast te worden."/>
    <s v="VTG goedgekeurd, nog te onteigenen, nog geen bouwvergunning, PV wegens laattijdigheid aanpassing onteigeningsplan overgemaakt aan hoofdbestuur"/>
    <s v="Het VTG van R6xN1 is goedgekeurd."/>
    <m/>
  </r>
  <r>
    <x v="0"/>
    <s v="001006"/>
    <s v="5763"/>
    <s v="X10/R16/5"/>
    <s v="100000116"/>
    <s v="Lier"/>
    <s v="N0140001"/>
    <s v="13.45     "/>
    <s v="Mechelsesteenweg"/>
    <s v="ring"/>
    <n v="84"/>
    <x v="1"/>
    <n v="7985918.3719008267"/>
    <m/>
    <m/>
    <m/>
    <d v="2012-11-20T00:00:00"/>
    <n v="7985918.3719008267"/>
    <d v="2013-09-12T00:00:00"/>
    <m/>
    <m/>
    <d v="2014-01-21T00:00:00"/>
    <m/>
    <m/>
    <m/>
    <s v="0/01/00"/>
    <s v="LAD"/>
    <s v="VBG"/>
    <s v="                            -   €"/>
    <s v="onteigeningen lopende, ontwerp aanpassen, nutsmaatschappijen begonnen"/>
    <s v="onteigeningen lopende, ontwerp aanpassen, nutsmaatschappijen begonnen"/>
    <s v="nog te onteigenen"/>
    <m/>
    <m/>
  </r>
  <r>
    <x v="0"/>
    <s v="001021"/>
    <s v="5765"/>
    <s v="X10/R6/21"/>
    <s v="100010670"/>
    <s v="Sint-Katelijne-Waver"/>
    <s v="N0140001"/>
    <s v="2.98      "/>
    <s v="N14 Liersesteenweg"/>
    <s v="R6 Ring om Mechelen"/>
    <n v="48"/>
    <x v="0"/>
    <n v="7725206.6115702484"/>
    <d v="2014-10-30T00:00:00"/>
    <d v="2014-10-30T00:00:00"/>
    <d v="2017-01-31T00:00:00"/>
    <d v="1899-12-30T00:00:00"/>
    <n v="0"/>
    <m/>
    <m/>
    <m/>
    <d v="2017-08-01T00:00:00"/>
    <s v="36 kalendermaanden"/>
    <d v="2020-08-01T00:00:00"/>
    <m/>
    <s v="0/01/00"/>
    <s v="Arcadis Gedas"/>
    <n v="0"/>
    <s v="                            -   €"/>
    <s v="onteigeningen (raming aangevraagd), bouwaanvraag nog in te dienen, aanpassing gaat niet door"/>
    <s v="onteigeningen (raming aangevraagd), bouwaanvraag nog in te dienen, aanpassing gaat niet door"/>
    <s v="VTG goedgekeurd, nog te onteigenen, nog geen bouwvergunning, PV wegens laattijdigheid aanpassing onteigeningsplan overgemaakt aan hoofdbestuur"/>
    <s v="Het VTG van R6xN14 is niet goedgekeurd wegens te weinig middelen, en is nog niet op het IP voorzien. Raming van de onteigening wordt  alle weken verwacht."/>
    <m/>
  </r>
  <r>
    <x v="0"/>
    <s v="001054"/>
    <s v="5270"/>
    <m/>
    <m/>
    <s v="Lier"/>
    <s v="R0160001"/>
    <s v="3.51      "/>
    <s v="R16"/>
    <s v="Boomlaarstraat"/>
    <n v="36"/>
    <x v="0"/>
    <n v="1403719.05"/>
    <d v="2016-11-30T00:00:00"/>
    <m/>
    <d v="2017-03-31T00:00:00"/>
    <d v="1899-12-30T00:00:00"/>
    <n v="0"/>
    <m/>
    <m/>
    <m/>
    <d v="2017-08-01T00:00:00"/>
    <s v="12 kalendermaanden"/>
    <d v="2018-08-01T00:00:00"/>
    <m/>
    <s v="0/01/00"/>
    <s v="LAD"/>
    <n v="0"/>
    <s v="                            -   €"/>
    <s v="onteigeningen (nog geen raming), bouwaanvraag geweigerd owv vormfouten en MER-screening - bijkomend ontwerp voor de stad "/>
    <s v="onteigeningen (nog geen raming), bouwaanvraag geweigerd owv vormfouten en MER-screening - bijkomend ontwerp voor de stad "/>
    <s v="nog te onteigenen, nog geen bouwvergunning (nog wachten op aandeel van de stad). Voor het dossier 1054 (R16) hebben wij de bouwvergunning ingetrokken op aanraden van RO omdat de stad Lier nog een bouwvergunning voor een aansluitend wegvak moet aanvragen. De stad Lier is met dit ontwerp bezig. Het onteigeningsplan is reeds een tijdje bij het aankoopcomité om een raming op te maken. Het studiebureau Grontmij volgt hier de zaken kort op."/>
    <s v="We wachten op de raming van de onteigening. Ook moet de stad Lier nog werk maken van haar deel van de studie, de weg tussen R16 en het station, om de bouwvergunning in te dienen. Is nog niet voorzien op IP of MJP."/>
    <m/>
  </r>
  <r>
    <x v="0"/>
    <s v="001087"/>
    <s v="cl 27"/>
    <m/>
    <m/>
    <s v="Lier"/>
    <s v="N0140001"/>
    <s v="12.3      "/>
    <s v="Mechelsesteenweg"/>
    <s v="geen"/>
    <n v="31"/>
    <x v="2"/>
    <n v="666279"/>
    <m/>
    <m/>
    <m/>
    <d v="2008-11-13T00:00:00"/>
    <n v="666279"/>
    <m/>
    <m/>
    <m/>
    <d v="2014-01-06T00:00:00"/>
    <m/>
    <s v="?"/>
    <s v="?"/>
    <s v="0/01/00"/>
    <s v="LAD"/>
    <s v="Hens"/>
    <s v="                            -   €"/>
    <s v="De nutsmaatschappijen konden hun leidingen nog niet verplaatsen, omdat ze zelf ook  bijkomend moesten onteigenen. De start van de werken werd telkens uitgesteld. Tijdens de laatste vergadering werd gemeld dat de nutsmaatschappijen op 1 februari zouden starten. "/>
    <s v="werf in uitvoering"/>
    <m/>
    <m/>
    <m/>
  </r>
  <r>
    <x v="0"/>
    <s v="001126"/>
    <s v="5789"/>
    <s v="X10/N122/6"/>
    <s v="100000154"/>
    <s v="Kapellen"/>
    <s v="N1220001"/>
    <s v="3.31      "/>
    <s v="Kalmthoutsesteenweg"/>
    <s v="De Pretlaan"/>
    <n v="22"/>
    <x v="0"/>
    <n v="1536594.03"/>
    <d v="2016-07-31T00:00:00"/>
    <d v="2016-07-13T00:00:00"/>
    <d v="2016-10-31T00:00:00"/>
    <d v="1899-12-30T00:00:00"/>
    <n v="0"/>
    <s v="gepland 31/12/2016"/>
    <m/>
    <m/>
    <d v="2017-08-01T00:00:00"/>
    <s v="120 werkdagen"/>
    <m/>
    <m/>
    <s v="0/01/00"/>
    <s v="LAD"/>
    <n v="0"/>
    <s v="                            -   €"/>
    <s v="onteigeningen op te starten (MB ok),plannen voor bouwvergunning af, nog MER-screening"/>
    <s v="onteigeningen op te starten (MB ok),plannen voor bouwvergunning af, nog MER-screening, VTG is mogelijk tegen september, maar moet wachten op onteigeningen (geen provisie meer)"/>
    <s v="- onteigeningen dienen nog te gebeuren. Het dossier zit voorlopig vast. Er zal een overleg met Infrabel plaatsvinden om te kijken of de realisatie van de fietsoverweg al voorafgaandelijk kan worden gerealiseerd,"/>
    <m/>
    <s v="onteigeningen moeten nog uitgevoerd worden_x000a_bouwaanvraag lopende"/>
  </r>
  <r>
    <x v="0"/>
    <s v="001138"/>
    <s v="5790"/>
    <s v="X10/N174/10"/>
    <n v="100005355"/>
    <s v="Laakdal"/>
    <s v="N1740001"/>
    <s v="4.03      "/>
    <s v="Nieuwe Baan"/>
    <s v="Hezemeer"/>
    <n v="21"/>
    <x v="3"/>
    <n v="1967998.1570247936"/>
    <s v="VTG goedgekeurd"/>
    <s v="VTG goedgekeurd, gunning op 2/12 naar IF"/>
    <s v="fase 1 (zuid + carpool) eind 2014, fase 2 later (6 november aanbesteding)"/>
    <d v="2014-11-06T00:00:00"/>
    <n v="1967998.16"/>
    <d v="2014-12-12T00:00:00"/>
    <s v="2012/69"/>
    <m/>
    <s v="half 2017"/>
    <m/>
    <m/>
    <m/>
    <s v="0/01/00"/>
    <s v="LAD"/>
    <s v="Hens"/>
    <s v="                            -   €"/>
    <s v="De onteigeningen moeten nog opstarten, nog GBC, bouwvergunning."/>
    <s v="nog nieuwe onteigeningsplannen te maken, nog  bouwvergunning in te dienen. VTG goedgekeurd"/>
    <s v="nog te onteigenen"/>
    <m/>
    <s v="onteigeningen moeten nog uitgevoerd worden"/>
  </r>
  <r>
    <x v="0"/>
    <s v="001185"/>
    <s v="5382"/>
    <s v="X10/N10/28"/>
    <s v="999050219"/>
    <s v="Lier"/>
    <s v="N0100001"/>
    <s v="12.59     "/>
    <s v="Aarschotsesteenweg"/>
    <s v="Schollebeekstraat"/>
    <n v="21"/>
    <x v="2"/>
    <n v="723037"/>
    <m/>
    <m/>
    <m/>
    <d v="2011-09-06T00:00:00"/>
    <n v="723037"/>
    <d v="2011-12-06T00:00:00"/>
    <m/>
    <m/>
    <d v="2013-09-17T00:00:00"/>
    <m/>
    <s v="?"/>
    <m/>
    <s v="0/01/00"/>
    <s v="LAD"/>
    <s v="Deckx"/>
    <s v="                            -   €"/>
    <s v="De nutsmaatschappijen konden hun leidingen nog niet verplaatsen; de riolering moest hertekend worden. Tijdens de laatste vergadering werd gemeld dat de nutsmaatschappijen op 1 februari zouden starten. "/>
    <s v="De nutsmaatschappijen konden hun leidingen nog niet verplaatsen; de riolering moest hertekend worden.  Er werden nog onteigeningsplannen opgemaakt"/>
    <s v="wegenwerken starten mei 2015"/>
    <m/>
    <m/>
  </r>
  <r>
    <x v="0"/>
    <s v="001195"/>
    <s v="cl9"/>
    <s v="X10/N19/70"/>
    <m/>
    <s v="Herselt"/>
    <s v="N0190011"/>
    <s v="39.25     "/>
    <s v="Aarschotsesteenweg"/>
    <s v="Madestraat"/>
    <n v="30"/>
    <x v="2"/>
    <n v="592529"/>
    <m/>
    <m/>
    <m/>
    <d v="2005-10-28T00:00:00"/>
    <n v="592529"/>
    <d v="2007-03-06T00:00:00"/>
    <m/>
    <m/>
    <d v="2014-09-29T00:00:00"/>
    <m/>
    <s v="nov' 2015"/>
    <m/>
    <s v="0/01/00"/>
    <s v="LAD"/>
    <s v="Stadsbader"/>
    <s v="                            -   €"/>
    <s v="onteigeningen in orde, bouwvergunning ok"/>
    <s v="onteigeningen in orde, bouwvergunning ok - start uitvoering hangt af van andere projecten in de buurt, nog af te spreken "/>
    <m/>
    <m/>
    <m/>
  </r>
  <r>
    <x v="0"/>
    <s v="001227"/>
    <s v="5760"/>
    <m/>
    <m/>
    <s v="Schilde"/>
    <s v="N0120001"/>
    <s v="13.91     "/>
    <s v="Turnhoutsebaan"/>
    <s v="De Rest"/>
    <n v="19"/>
    <x v="1"/>
    <n v="749382.28"/>
    <m/>
    <m/>
    <m/>
    <d v="2012-11-23T00:00:00"/>
    <n v="749382.28"/>
    <d v="2014-04-28T00:00:00"/>
    <s v="2013/17"/>
    <d v="2013-05-13T00:00:00"/>
    <d v="2014-12-01T00:00:00"/>
    <m/>
    <m/>
    <d v="2017-07-31T00:00:00"/>
    <s v="0/01/00"/>
    <s v="Grontmij"/>
    <s v="VBG"/>
    <s v="                            -   €"/>
    <s v="Begrotingsakkoord ligt op het kabinet ter ondertekening van de minister."/>
    <s v="Begrotingsakkoord is OK. Voorbereidende werken nuts tot half 2015. Vanaf half 2015 effectieve start werken."/>
    <s v="nutsmaatschappijen hebben langdurige voorbereidende werken"/>
    <m/>
    <m/>
  </r>
  <r>
    <x v="0"/>
    <s v="001252"/>
    <s v="5791"/>
    <m/>
    <m/>
    <s v="Ranst"/>
    <s v="N1160001"/>
    <s v="8.56      "/>
    <s v="Kromstraat"/>
    <s v="Kastanjelaan"/>
    <n v="18"/>
    <x v="0"/>
    <n v="508152.89"/>
    <d v="2016-11-30T00:00:00"/>
    <m/>
    <s v="31/02/2017"/>
    <d v="1899-12-30T00:00:00"/>
    <n v="0"/>
    <m/>
    <m/>
    <m/>
    <d v="2017-08-01T00:00:00"/>
    <s v="36 kalendermaanden"/>
    <d v="2020-08-01T00:00:00"/>
    <m/>
    <s v="0/01/00"/>
    <s v="Grontmij"/>
    <n v="0"/>
    <s v="                            -   €"/>
    <s v="onteigeningen (onderhandelingen), (bouwvergunning aangevraagd)"/>
    <s v="onteigeningen (onderhandelingen), (bouwvergunning aangevraagd)"/>
    <s v="onteigeningen lopend"/>
    <s v=" Maakt deel uit van het project herinrichting N116 Kromstraat ism AQF, module 13 en wat structureel onderhoud. De onteigeningen lopen. VTG  ten vroegste einde 2015. Is nog niet voorzien op IP of MJP. Voor het gevaarlijk kruispunt en het structureel onderhoud afzonderlijke vastleggingen nodig?_x000a_"/>
    <m/>
  </r>
  <r>
    <x v="0"/>
    <s v="001272"/>
    <s v="5792"/>
    <s v="X10/R11/21"/>
    <n v="100000152"/>
    <s v="Wommelgem"/>
    <s v="R0110001"/>
    <s v="0.99      "/>
    <s v="Autolei"/>
    <s v="Draaiboomstraat"/>
    <n v="38"/>
    <x v="1"/>
    <n v="1714375.6776859504"/>
    <m/>
    <m/>
    <d v="2013-09-19T00:00:00"/>
    <d v="2013-09-19T00:00:00"/>
    <n v="1714375.6776859504"/>
    <d v="2013-11-14T00:00:00"/>
    <m/>
    <m/>
    <d v="2014-02-18T00:00:00"/>
    <m/>
    <m/>
    <m/>
    <s v="0/01/00"/>
    <s v="LAD"/>
    <s v="VBG"/>
    <s v="                            -   €"/>
    <s v="onteigeningen ok - bouwvergunning ok"/>
    <s v="eerste fase afgewerkt, voor 2de fase nog nutsleidingen verplaatsen"/>
    <m/>
    <m/>
    <m/>
  </r>
  <r>
    <x v="0"/>
    <s v="001279"/>
    <s v="cl 16"/>
    <m/>
    <m/>
    <s v="Heist-Op-Den-Berg"/>
    <s v="N0100001"/>
    <s v="28.3      "/>
    <s v="Liersesteenweg"/>
    <s v="Schrieksesteenweg"/>
    <n v="37"/>
    <x v="3"/>
    <n v="1241910"/>
    <m/>
    <m/>
    <m/>
    <d v="2006-09-29T00:00:00"/>
    <n v="1241910"/>
    <d v="2007-08-27T00:00:00"/>
    <s v="2007/05"/>
    <m/>
    <s v="na bouwverlof"/>
    <m/>
    <m/>
    <m/>
    <s v="0/01/00"/>
    <s v="LAD"/>
    <s v="Hens"/>
    <s v="                            -   €"/>
    <s v="onteigeningen"/>
    <s v="onteigeningen; Er is nog niets onteigend. Aankoopcomité heeft zelfs gevraagd om te wachten met het oriënterend bodemonderzoek. (omdat ze er nog geen tijd voor hebben)"/>
    <s v="nog niet onteigend"/>
    <s v="Onteigeningen lopen nog, IOK is er ook mee bezig. Binnenkort een COO met de nutsm'ijen en de aannemer Hens"/>
    <m/>
  </r>
  <r>
    <x v="0"/>
    <s v="001283"/>
    <s v="cl 25"/>
    <m/>
    <m/>
    <s v="Kalmthout"/>
    <s v="N1110001"/>
    <s v="8.42      "/>
    <s v="Putsesteenweg"/>
    <s v="Max Temmermanlaan"/>
    <n v="20"/>
    <x v="1"/>
    <n v="382060"/>
    <m/>
    <m/>
    <m/>
    <d v="2008-09-12T00:00:00"/>
    <n v="382060"/>
    <d v="2009-05-06T00:00:00"/>
    <s v="2008/78"/>
    <m/>
    <d v="2016-09-20T00:00:00"/>
    <m/>
    <m/>
    <m/>
    <s v="0/01/00"/>
    <s v="LAD"/>
    <s v="Hens"/>
    <s v="                            -   €"/>
    <s v="bouwvergunning opnieuw aan te vragen, alleen nog MER-screening nodig, nog technisch verslag"/>
    <s v="Begrotingsakkoord is OK. Voorbereidende werken nuts tot half 2015. Vanaf half 2015 effectieve start werken."/>
    <s v="onteigeningen zijn eindelijk afgerond. Bouwvergunning werd opnieuw afgeleverd. Nutsmaatschappijen dienen voorbereidende werken uit te voeren."/>
    <s v="coördinatievergadering te plannen"/>
    <m/>
  </r>
  <r>
    <x v="0"/>
    <s v="001308"/>
    <s v="5761"/>
    <m/>
    <m/>
    <s v="Schilde"/>
    <s v="N0120001"/>
    <s v="15.38     "/>
    <s v="Turnhoutsebaan"/>
    <s v="Waterstraat"/>
    <n v="17"/>
    <x v="1"/>
    <n v="377941.53"/>
    <m/>
    <m/>
    <m/>
    <d v="2012-11-23T00:00:00"/>
    <n v="377941.53"/>
    <d v="2014-04-28T00:00:00"/>
    <s v="2013/17"/>
    <d v="2013-05-13T00:00:00"/>
    <d v="2014-12-01T00:00:00"/>
    <m/>
    <m/>
    <m/>
    <s v="0/01/00"/>
    <s v="Grontmij"/>
    <s v="VBG"/>
    <s v="                            -   €"/>
    <s v=" nog niet vastgelegd, begrotingsakkoord bij kabinet,  en burgemeester gaan proberen dit erdoor te krijgen"/>
    <s v="Begrotingsakkoord is OK. Voorbereidende werken nuts tot half 2015. Vanaf half 2015 effectieve start werken."/>
    <s v="nutsmaatschappijen hebben langdurige voorbereidende werken"/>
    <m/>
    <m/>
  </r>
  <r>
    <x v="0"/>
    <s v="001331"/>
    <s v="cl 27"/>
    <m/>
    <m/>
    <s v="Lier"/>
    <s v="N0140001"/>
    <s v="11.9      "/>
    <s v="Mechelsesteenweg"/>
    <s v="Hoog-Lachenen"/>
    <n v="20"/>
    <x v="2"/>
    <n v="1"/>
    <m/>
    <m/>
    <m/>
    <d v="2008-11-13T00:00:00"/>
    <n v="0"/>
    <m/>
    <m/>
    <m/>
    <d v="2014-01-06T00:00:00"/>
    <m/>
    <s v="?"/>
    <m/>
    <s v="0/01/00"/>
    <s v="LAD"/>
    <s v="Hens"/>
    <s v="                            -   €"/>
    <s v="nutsmaatschappijen - aanbesteed met 1087"/>
    <s v="nutsmaatschappijen - aanbesteed met 1087"/>
    <m/>
    <m/>
    <m/>
  </r>
  <r>
    <x v="0"/>
    <s v="001334"/>
    <s v="5793"/>
    <s v="X10/N18/11"/>
    <s v="100010539"/>
    <s v="Dessel"/>
    <s v="N0180001"/>
    <s v="12.4      "/>
    <s v="Turnhoutsebaan"/>
    <s v="Molenhei / Werbeekstraat"/>
    <n v="23"/>
    <x v="1"/>
    <n v="930595.86"/>
    <d v="2014-11-13T00:00:00"/>
    <m/>
    <m/>
    <d v="2015-02-26T00:00:00"/>
    <n v="930595.86"/>
    <d v="2015-06-04T00:00:00"/>
    <s v="2013/28"/>
    <m/>
    <d v="2015-08-29T00:00:00"/>
    <m/>
    <m/>
    <m/>
    <s v="0/01/00"/>
    <s v="Technum"/>
    <s v="VBG NV"/>
    <s v="                            -   €"/>
    <s v="akkoord over  riolering,  wijziging dossier"/>
    <s v="akkoord over  riolering,  wijziging dossier"/>
    <m/>
    <m/>
    <m/>
  </r>
  <r>
    <x v="0"/>
    <s v="001355"/>
    <s v="5381"/>
    <s v="X10/R11/22"/>
    <s v="100000153"/>
    <s v="Antwerpen"/>
    <s v="N1730001"/>
    <s v="2.000     "/>
    <s v="Prins Boudewijnlaan"/>
    <s v="Frans Van Dunlaan"/>
    <n v="43"/>
    <x v="3"/>
    <n v="3391322.84"/>
    <d v="2014-03-01T00:00:00"/>
    <d v="2014-05-12T00:00:00"/>
    <d v="2014-07-09T00:00:00"/>
    <d v="2014-07-09T00:00:00"/>
    <n v="3391322.84"/>
    <d v="2014-12-11T00:00:00"/>
    <s v="2012/65"/>
    <m/>
    <m/>
    <m/>
    <m/>
    <m/>
    <s v="0/01/00"/>
    <s v="LAD"/>
    <s v="Aswebo"/>
    <s v="                            -   €"/>
    <s v="VTG goedgekeurd, klaar voor publicatie, Aquafin wenst hier rioleringswerken uit te voeren"/>
    <s v="Aanbesteed"/>
    <s v="procedure (gunning) loopt nog"/>
    <s v="Het genoteerde ramingsbedrag is de inschrijvingsprijs van de laagstbiedende, maar negatief beoordeeld. momenteel wordt de 2de nog bevraagd &gt;&gt; dus nog geen definitief cijfer   -   start werken vermoedelijk tegen 1/11/15"/>
    <m/>
  </r>
  <r>
    <x v="1"/>
    <s v="007003"/>
    <n v="5356"/>
    <s v="X70/N76/83"/>
    <s v="100000515"/>
    <s v="Genk"/>
    <s v="N0750001"/>
    <s v="10.7      "/>
    <s v="Europalaan"/>
    <s v="Westerring"/>
    <n v="112"/>
    <x v="1"/>
    <n v="6736872.0826446284"/>
    <m/>
    <m/>
    <m/>
    <d v="2012-12-03T00:00:00"/>
    <n v="6736872.0826446284"/>
    <d v="2013-01-08T00:00:00"/>
    <m/>
    <d v="2013-06-13T00:00:00"/>
    <d v="2013-08-06T00:00:00"/>
    <m/>
    <m/>
    <m/>
    <s v="0/01/00"/>
    <s v="  LAD  "/>
    <s v="VBG"/>
    <s v="                             -   € "/>
    <s v="combi met 2 andere gevaarlijke punten voor uitvoering"/>
    <s v="combi met 2 andere gevaarlijke punten voor uitvoering"/>
    <m/>
    <s v="Nog eindlaag fietsbrug aan te brengen en versteviging talud."/>
    <m/>
  </r>
  <r>
    <x v="1"/>
    <s v="007023"/>
    <s v="---"/>
    <s v="X70/N2/74"/>
    <m/>
    <s v="Hasselt"/>
    <s v="N0020001"/>
    <s v="68.37     "/>
    <s v="Kuringersteenweg"/>
    <s v="Grote Baan"/>
    <n v="47"/>
    <x v="2"/>
    <n v="6226908.9100000001"/>
    <m/>
    <m/>
    <m/>
    <d v="2008-11-14T00:00:00"/>
    <n v="6226908.9100000001"/>
    <d v="2009-01-20T00:00:00"/>
    <n v="16004698"/>
    <d v="2013-05-31T00:00:00"/>
    <d v="2013-08-06T00:00:00"/>
    <m/>
    <d v="2015-05-24T00:00:00"/>
    <m/>
    <s v="0/01/00"/>
    <s v="  LAD  "/>
    <s v="Kumpen"/>
    <s v="                             -   € "/>
    <m/>
    <m/>
    <m/>
    <m/>
    <m/>
  </r>
  <r>
    <x v="1"/>
    <s v="007024"/>
    <n v="5357"/>
    <s v="X70/N72/17"/>
    <n v="100000842"/>
    <s v="Zonhoven"/>
    <s v="N0720001"/>
    <s v="1.4       "/>
    <s v="Wijerstraat"/>
    <s v="Donkweg"/>
    <n v="54"/>
    <x v="3"/>
    <n v="1066383.79"/>
    <m/>
    <m/>
    <m/>
    <d v="2014-11-17T00:00:00"/>
    <n v="1066383.79"/>
    <d v="2014-12-22T00:00:00"/>
    <s v="2012/73"/>
    <m/>
    <s v="0/01/00"/>
    <m/>
    <m/>
    <m/>
    <s v="0/01/00"/>
    <s v="  Arcadis Gedas  "/>
    <s v="Kumpen"/>
    <s v="                             -   € "/>
    <s v="wijzigingen ontwerp, onteigeningen, riolering"/>
    <s v="wijzigingen ontwerp, onteigeningen, riolering"/>
    <s v="onteigeningen moeten eerst gerealiseerd zijn vooraleer werken in uitvoering kunnen gaan"/>
    <m/>
    <m/>
  </r>
  <r>
    <x v="1"/>
    <s v="007031"/>
    <s v="40110-1/2/3"/>
    <s v="X70/N78/54"/>
    <n v="100006265"/>
    <s v="Maasmechelen"/>
    <s v="N0780001"/>
    <s v="15.39     "/>
    <s v="Rijksweg"/>
    <s v="Weg naar Zutendaal"/>
    <n v="43"/>
    <x v="1"/>
    <s v="zie 7139"/>
    <m/>
    <s v="1/10/2014, op 10/12 naar IF voor advies gunning"/>
    <m/>
    <d v="2014-11-27T00:00:00"/>
    <s v="zie 7139"/>
    <d v="2014-12-22T00:00:00"/>
    <s v="2012/72"/>
    <m/>
    <d v="2016-05-12T00:00:00"/>
    <m/>
    <m/>
    <m/>
    <s v="0/01/00"/>
    <s v="  Arcadis Gedas  "/>
    <s v="Casters"/>
    <s v="                             -   € "/>
    <s v="onteigeningen"/>
    <s v="onteigeningen - heraanbesteding"/>
    <s v="onteigeningen "/>
    <s v="onteigeningen"/>
    <m/>
  </r>
  <r>
    <x v="1"/>
    <s v="007034"/>
    <s v="---"/>
    <s v="X70/N2/74"/>
    <m/>
    <s v="Hasselt"/>
    <s v="N0020001"/>
    <s v="68.76     "/>
    <s v="Kuringersteenweg"/>
    <s v="Billikstraat"/>
    <n v="41"/>
    <x v="2"/>
    <s v="  ZIE 7023  "/>
    <m/>
    <m/>
    <m/>
    <d v="2008-11-14T00:00:00"/>
    <s v="  ZIE 7023  "/>
    <d v="2009-01-20T00:00:00"/>
    <m/>
    <d v="2013-05-31T00:00:00"/>
    <d v="2013-08-06T00:00:00"/>
    <m/>
    <d v="2015-04-24T00:00:00"/>
    <m/>
    <s v="0/01/00"/>
    <s v="  LAD  "/>
    <s v="Kumpen"/>
    <s v="                             -   € "/>
    <m/>
    <m/>
    <m/>
    <m/>
    <m/>
  </r>
  <r>
    <x v="1"/>
    <s v="007053"/>
    <n v="5361"/>
    <m/>
    <m/>
    <s v="Beringen"/>
    <s v="N0720001"/>
    <s v="13.63     "/>
    <s v="Kasteletsingel"/>
    <s v="Brugstraat"/>
    <n v="33"/>
    <x v="4"/>
    <n v="576614"/>
    <s v=" september 2017"/>
    <m/>
    <s v=" december 2017"/>
    <s v="0/01/00"/>
    <s v="                     -   €  "/>
    <m/>
    <m/>
    <m/>
    <s v=" maart 2018"/>
    <s v="150 kalenderdagen"/>
    <m/>
    <m/>
    <s v="0/01/00"/>
    <s v="  LAD  "/>
    <n v="0"/>
    <s v="                             -   € "/>
    <s v="uitgesteld owv toekomstige ophoging brug de Scheepvaart"/>
    <s v="uitgesteld owv toekomstige ophoging brug de Scheepvaart"/>
    <s v="project wordt samen met verhoging brug Albertkanaal uitgevoerd, studie daartoe start in 2015"/>
    <m/>
    <m/>
  </r>
  <r>
    <x v="1"/>
    <s v="007065"/>
    <n v="5353"/>
    <s v="X70/N78/48"/>
    <n v="100001373"/>
    <s v="Maasmechelen"/>
    <s v="N0780001"/>
    <s v="17.04     "/>
    <s v="Rijksweg"/>
    <s v="Ringlaan"/>
    <n v="55"/>
    <x v="3"/>
    <n v="303230.90999999997"/>
    <m/>
    <m/>
    <m/>
    <d v="2013-08-19T00:00:00"/>
    <n v="303230.90999999997"/>
    <d v="2013-09-09T00:00:00"/>
    <s v="2011/53"/>
    <m/>
    <s v="0/01/00"/>
    <m/>
    <m/>
    <m/>
    <s v="0/01/00"/>
    <s v="  LAD  "/>
    <s v="Heijmans"/>
    <s v="                             -   € "/>
    <s v="aanpassing sb250 v2.2"/>
    <s v="nog niet in uitvoering, wachten op uitvoering projecten cluster 29 (na overleg kabinet)"/>
    <s v="Op het kabinet van minister Hilde Crevits werd op 27/11/2013 afgesproken dit kruispunt pas uit te voeren nadat de 3 andere TV3V projecten (7031-7139 en 7224) in Maasmechelen werden uitgevoerd"/>
    <s v="bouwvergunning bij Raad van Vergunningsbetwistingen"/>
    <m/>
  </r>
  <r>
    <x v="1"/>
    <s v="007068"/>
    <n v="5363"/>
    <s v="X70/N76/83"/>
    <s v="100000515"/>
    <s v="Genk"/>
    <s v="N0760001"/>
    <s v="22.51     "/>
    <s v="Westerring"/>
    <s v="Kuilenstraat"/>
    <n v="30"/>
    <x v="2"/>
    <n v="1"/>
    <m/>
    <m/>
    <m/>
    <d v="2012-12-03T00:00:00"/>
    <s v="  zie 7003  "/>
    <d v="2013-01-08T00:00:00"/>
    <m/>
    <d v="2013-06-13T00:00:00"/>
    <d v="2013-08-06T00:00:00"/>
    <m/>
    <m/>
    <m/>
    <s v="0/01/00"/>
    <s v="  LAD  "/>
    <s v="VBG"/>
    <s v="                             -   € "/>
    <s v="Machtigingsaanvraag"/>
    <s v="Machtigingsaanvraag"/>
    <m/>
    <s v="Zie boven Europalaan"/>
    <m/>
  </r>
  <r>
    <x v="1"/>
    <s v="007071"/>
    <s v="40345-1"/>
    <s v="X70/N72/22"/>
    <n v="100010311"/>
    <s v="Zonhoven"/>
    <s v="N0720001"/>
    <s v="0         "/>
    <s v="Beringersteenweg"/>
    <s v="Beverzakbroekweg"/>
    <n v="46"/>
    <x v="1"/>
    <n v="1493288.81"/>
    <m/>
    <m/>
    <m/>
    <d v="2014-12-09T00:00:00"/>
    <n v="1493288.81"/>
    <d v="2015-01-06T00:00:00"/>
    <s v="2012/76"/>
    <d v="2015-12-22T00:00:00"/>
    <d v="2016-04-04T00:00:00"/>
    <m/>
    <m/>
    <m/>
    <s v="0/01/00"/>
    <s v="  Arcadis Gedas  "/>
    <s v="Marcel Nijs nv (overgenomen door DCA)"/>
    <s v="                             -   € "/>
    <s v="bouwvergunning, wijzigen ontwerp, indien positief advies IF wordt dit project gegund aan aannemer uit oorspronkelijke aanbesteding"/>
    <s v="Moet heraanbesteed, moet herwerkt omwille van probleem riolering en probleem bouwvergunning, VTG gepland voor september"/>
    <s v="project kan in 2015 in uitvoering gaan wel af te stemmen met uitvoering viaduct Kiewit"/>
    <m/>
    <m/>
  </r>
  <r>
    <x v="1"/>
    <s v="007099"/>
    <s v="---"/>
    <s v="X70/N2/74"/>
    <m/>
    <s v="Hasselt"/>
    <s v="N0020001"/>
    <s v="68.18     "/>
    <s v="Kuringersteenweg"/>
    <s v="Paardenweideweg"/>
    <n v="26"/>
    <x v="2"/>
    <s v="  ZIE 7023  "/>
    <m/>
    <m/>
    <m/>
    <d v="2008-11-14T00:00:00"/>
    <s v="  ZIE 7023  "/>
    <d v="2009-01-20T00:00:00"/>
    <m/>
    <m/>
    <d v="2013-08-06T00:00:00"/>
    <m/>
    <d v="2015-04-24T00:00:00"/>
    <m/>
    <s v="0/01/00"/>
    <s v="  LAD  "/>
    <s v="Kumpen"/>
    <s v="                             -   € "/>
    <m/>
    <m/>
    <m/>
    <m/>
    <m/>
  </r>
  <r>
    <x v="1"/>
    <s v="007111"/>
    <n v="5361"/>
    <m/>
    <m/>
    <s v="Beringen"/>
    <s v="N0720001"/>
    <s v="13.94     "/>
    <s v="Kasteletsingel"/>
    <s v="Nijverheidsstraat"/>
    <n v="23"/>
    <x v="4"/>
    <s v="  zie 7053  "/>
    <s v=" september 2017"/>
    <m/>
    <s v=" december 2017"/>
    <s v="0/01/00"/>
    <s v="  zie 7053  "/>
    <m/>
    <m/>
    <m/>
    <s v=" maart 2018"/>
    <s v="150 kalenderdagen"/>
    <m/>
    <m/>
    <s v="0/01/00"/>
    <s v="  LAD  "/>
    <n v="0"/>
    <s v="                             -   € "/>
    <s v="ontwikkelingen nieuwe scholencampus, gelinkt aan verhoging brug kanaal, nieuwe studie, aanbesteding studiebestek 2013-2014"/>
    <s v="ontwikkelingen nieuwe scholencampus, gelinkt aan verhoging brug kanaal, nieuwe studie, aanbesteding studiebestek 2013-2014"/>
    <s v="project wordt samen met verhoging brug Albertkanaal uitgevoerd, studie daartoe start in 2015"/>
    <m/>
    <m/>
  </r>
  <r>
    <x v="1"/>
    <s v="007131"/>
    <n v="5364"/>
    <s v="X70/N730/45"/>
    <n v="100005870"/>
    <s v="Hoeselt"/>
    <s v="N7300001"/>
    <s v="8.96      "/>
    <s v="Bilzersteenweg"/>
    <s v="Boudewijnsnelweg"/>
    <n v="22"/>
    <x v="1"/>
    <n v="2963100.0991735538"/>
    <m/>
    <d v="2014-07-30T00:00:00"/>
    <m/>
    <d v="2014-10-29T00:00:00"/>
    <n v="2963100.0991735538"/>
    <d v="2015-01-28T00:00:00"/>
    <s v="2012/66"/>
    <m/>
    <d v="2015-08-05T00:00:00"/>
    <m/>
    <m/>
    <m/>
    <s v="0/01/00"/>
    <s v="  LAD  "/>
    <s v="Kumpen"/>
    <s v="                             -   € "/>
    <s v="bouwvergunning, onteigeningen"/>
    <s v="bouwvergunning, onteigeningen"/>
    <m/>
    <m/>
    <m/>
  </r>
  <r>
    <x v="1"/>
    <s v="007138"/>
    <n v="5363"/>
    <s v="X70/N76/83"/>
    <s v="100000515"/>
    <s v="Genk"/>
    <s v="N0760001"/>
    <s v="22.99     "/>
    <s v="Westerring"/>
    <s v="Nieuwe Kuilenweg"/>
    <n v="61"/>
    <x v="2"/>
    <n v="1"/>
    <m/>
    <m/>
    <m/>
    <d v="2012-12-03T00:00:00"/>
    <s v="  zie 7003  "/>
    <d v="2013-01-08T00:00:00"/>
    <m/>
    <d v="2013-06-13T00:00:00"/>
    <d v="2013-08-06T00:00:00"/>
    <m/>
    <m/>
    <m/>
    <s v="0/01/00"/>
    <s v="  LAD  "/>
    <s v="VBG"/>
    <s v="                             -   € "/>
    <m/>
    <m/>
    <m/>
    <s v="Zie boven Europalaan"/>
    <m/>
  </r>
  <r>
    <x v="1"/>
    <s v="007139"/>
    <s v="40110-1/2/3"/>
    <s v="X70/N78/54"/>
    <n v="100006265"/>
    <s v="Maasmechelen"/>
    <s v="N0780001"/>
    <s v="16.01     "/>
    <s v="Rijksweg"/>
    <s v="Breitwaterstraat"/>
    <n v="20"/>
    <x v="1"/>
    <n v="3854861.9421487604"/>
    <d v="2014-09-08T00:00:00"/>
    <d v="2014-10-01T00:00:00"/>
    <s v="najaar 2014"/>
    <d v="2014-11-27T00:00:00"/>
    <n v="3854861.9421487604"/>
    <d v="2014-12-22T00:00:00"/>
    <s v="2012/72"/>
    <d v="2016-05-12T00:00:00"/>
    <d v="2016-05-12T00:00:00"/>
    <m/>
    <m/>
    <m/>
    <s v="0/01/00"/>
    <s v="  Arcadis Gedas  "/>
    <s v="Casters"/>
    <s v="                             -   € "/>
    <s v="onteigeningen"/>
    <s v="onteigeningen - heraanbesteding"/>
    <s v="onteigeningen"/>
    <s v="onteigeningen"/>
    <m/>
  </r>
  <r>
    <x v="1"/>
    <s v="007150"/>
    <n v="5365"/>
    <s v="X70/N72/19"/>
    <s v="100000845, 100006440"/>
    <s v="Beringen"/>
    <s v="N0720001"/>
    <s v="18.09     "/>
    <s v="Koolmijnlaan"/>
    <s v="Beverlo Dorp / Zuidstraat"/>
    <n v="20"/>
    <x v="5"/>
    <n v="689349.50413223146"/>
    <m/>
    <m/>
    <m/>
    <d v="2013-12-04T00:00:00"/>
    <n v="689349.50413223146"/>
    <d v="2013-12-17T00:00:00"/>
    <s v="2011/83"/>
    <d v="2014-07-08T00:00:00"/>
    <d v="2014-08-18T00:00:00"/>
    <m/>
    <d v="2015-01-26T00:00:00"/>
    <m/>
    <d v="2015-10-03T00:00:00"/>
    <s v="  LAD  "/>
    <s v="Marcel Nijs nv"/>
    <n v="755330.35"/>
    <s v="rioleringen, onteigeningen"/>
    <s v="rioleringen, onteigeningen"/>
    <m/>
    <m/>
    <m/>
  </r>
  <r>
    <x v="1"/>
    <s v="007164"/>
    <n v="5366"/>
    <s v="X70/N72/19"/>
    <s v="100000845, 100006440"/>
    <s v="Beringen"/>
    <s v="N0720001"/>
    <s v="17.21     "/>
    <s v="Koolmijnlaan"/>
    <s v="Beverlosesteenweg"/>
    <n v="57"/>
    <x v="2"/>
    <n v="879004.06611570239"/>
    <m/>
    <m/>
    <m/>
    <d v="2013-12-04T00:00:00"/>
    <n v="879004.06611570239"/>
    <d v="2014-10-17T00:00:00"/>
    <s v="2012/59"/>
    <d v="2013-12-23T00:00:00"/>
    <d v="2014-08-18T00:00:00"/>
    <m/>
    <d v="2015-01-26T00:00:00"/>
    <m/>
    <s v="0/01/00"/>
    <s v="  LAD  "/>
    <s v="Betonac"/>
    <s v="                             -   € "/>
    <s v="rioleringen, onteigeningen"/>
    <s v="rioleringen, onteigeningen"/>
    <s v="probleem met onteigening hoekwoning, gerechtelijk werd slechts een gedeelte van de woning in bezit gesteld, evenwel kunnen werken niet aanvatten vooraleer resterend gedeelte van de woning aangekocht is"/>
    <m/>
    <m/>
  </r>
  <r>
    <x v="1"/>
    <s v="007169"/>
    <n v="5367"/>
    <s v="X70/N78/49"/>
    <n v="100009014"/>
    <s v="Lanaken"/>
    <s v="N0780001"/>
    <s v="12.4      "/>
    <s v="Steenweg"/>
    <s v=""/>
    <n v="24"/>
    <x v="3"/>
    <n v="1397941.71"/>
    <d v="2014-09-08T00:00:00"/>
    <m/>
    <s v="VTG gepland op 8/9/2014, aanbesteding in najaar 2014"/>
    <d v="2014-12-02T00:00:00"/>
    <n v="1397941.71"/>
    <d v="2014-12-18T00:00:00"/>
    <s v="2012/70"/>
    <m/>
    <s v="0/01/00"/>
    <m/>
    <m/>
    <m/>
    <s v="0/01/00"/>
    <s v="  Technum  "/>
    <s v="Gemoco"/>
    <s v="                             -   € "/>
    <s v="overeenstemming actoren - VTG zal kortelings ingediend worden, hoorzitting begin september gepland"/>
    <s v="overeenstemming actoren - VTG zal kortelings ingediend worden, hoorzitting begin september gepland"/>
    <s v="onteigeningen"/>
    <s v="onteigeningen"/>
    <m/>
  </r>
  <r>
    <x v="1"/>
    <s v="007176"/>
    <s v="---"/>
    <s v="X70/N2/74"/>
    <m/>
    <s v="Hasselt"/>
    <s v="N0020001"/>
    <s v="69.36     "/>
    <s v="Kuringersteenweg"/>
    <s v="Grote Baan"/>
    <n v="20"/>
    <x v="2"/>
    <s v="  zie 7023  "/>
    <m/>
    <m/>
    <m/>
    <d v="2008-11-14T00:00:00"/>
    <s v="  ZIE 7023  "/>
    <d v="2009-01-20T00:00:00"/>
    <m/>
    <d v="2013-05-31T00:00:00"/>
    <d v="2013-08-06T00:00:00"/>
    <m/>
    <d v="2015-04-24T00:00:00"/>
    <m/>
    <s v="0/01/00"/>
    <s v="  LAD  "/>
    <s v="Kumpen"/>
    <s v="                             -   € "/>
    <m/>
    <m/>
    <m/>
    <m/>
    <m/>
  </r>
  <r>
    <x v="1"/>
    <s v="007211"/>
    <n v="5369"/>
    <s v="X70/N719/19"/>
    <s v="999060372"/>
    <s v="Heusden-Zolder"/>
    <s v="N7190001"/>
    <s v="5.09      "/>
    <s v="Koolmijnlaan"/>
    <s v="Stationsstraat"/>
    <n v="35"/>
    <x v="5"/>
    <n v="537748.82999999996"/>
    <m/>
    <m/>
    <m/>
    <d v="2011-12-05T00:00:00"/>
    <n v="503328.71"/>
    <m/>
    <m/>
    <d v="2012-08-06T00:00:00"/>
    <d v="2012-08-07T00:00:00"/>
    <m/>
    <d v="2012-10-15T00:00:00"/>
    <m/>
    <d v="2012-10-16T00:00:00"/>
    <s v="  LAD  "/>
    <s v="Limasco"/>
    <s v="                             -   € "/>
    <s v="15/3/2012 overlegvergadering"/>
    <s v="15/3/2012 overlegvergadering"/>
    <m/>
    <m/>
    <m/>
  </r>
  <r>
    <x v="1"/>
    <s v="007224"/>
    <s v="40110-1/2/3"/>
    <s v="X70/N78/54"/>
    <n v="100006265"/>
    <s v="Maasmechelen"/>
    <s v="N0780001"/>
    <s v="14.88     "/>
    <s v="Rijksweg"/>
    <s v="Windmolenweg"/>
    <n v="44"/>
    <x v="1"/>
    <s v="zie 7139"/>
    <m/>
    <d v="2014-10-01T00:00:00"/>
    <m/>
    <d v="2014-11-27T00:00:00"/>
    <s v="zie 7139"/>
    <d v="2014-12-22T00:00:00"/>
    <s v="2012/72"/>
    <m/>
    <d v="2016-05-12T00:00:00"/>
    <m/>
    <m/>
    <m/>
    <s v="0/01/00"/>
    <s v="  Arcadis Gedas  "/>
    <s v="Casters"/>
    <s v="                             -   € "/>
    <s v="onteigeningen"/>
    <s v="onteigeningen - heraanbesteding"/>
    <s v="onteigeningen"/>
    <s v="onteigeningen"/>
    <m/>
  </r>
  <r>
    <x v="1"/>
    <s v="007230"/>
    <n v="5369"/>
    <s v="X70/N719/20"/>
    <n v="100000843"/>
    <s v="Heusden-Zolder"/>
    <s v="N7190001"/>
    <s v="3.91      "/>
    <s v="Koolmijnlaan"/>
    <s v="Helzoldlaan"/>
    <n v="25"/>
    <x v="2"/>
    <n v="1445196.4958677685"/>
    <m/>
    <m/>
    <m/>
    <d v="2014-11-12T00:00:00"/>
    <n v="1445196.4958677685"/>
    <d v="2014-12-09T00:00:00"/>
    <s v="2012/64"/>
    <d v="2015-01-28T00:00:00"/>
    <d v="2015-04-13T00:00:00"/>
    <m/>
    <m/>
    <m/>
    <s v="0/01/00"/>
    <s v="  LAD  "/>
    <s v="Kumpen"/>
    <s v="                             -   € "/>
    <s v="onteigeningen  / bouwvergunning, wijzigen ontwerp"/>
    <s v="onteigeningen  / bouwvergunning, wijzigen ontwerp"/>
    <s v="aanvang der werken gepland voor 2015"/>
    <m/>
    <m/>
  </r>
  <r>
    <x v="1"/>
    <s v="007241"/>
    <n v="5371"/>
    <s v="X70/N72/16"/>
    <s v="999063932"/>
    <s v="Heusden-Zolder"/>
    <s v="N0720001"/>
    <s v="9         "/>
    <s v="Graaf de Theuxlaan"/>
    <s v="Kanaalweg / G. Gezellelaan"/>
    <n v="32"/>
    <x v="5"/>
    <n v="669662.14"/>
    <m/>
    <m/>
    <m/>
    <d v="2012-10-29T00:00:00"/>
    <n v="669662.14"/>
    <d v="2012-12-04T00:00:00"/>
    <m/>
    <d v="2014-02-21T00:00:00"/>
    <d v="2014-03-24T00:00:00"/>
    <m/>
    <d v="2014-09-18T00:00:00"/>
    <d v="2015-01-01T00:00:00"/>
    <d v="2016-01-11T00:00:00"/>
    <s v="  LAD  "/>
    <s v="Gemoco"/>
    <n v="649630.30000000005"/>
    <s v="onteigeningen"/>
    <s v="onteigeningen"/>
    <m/>
    <m/>
    <m/>
  </r>
  <r>
    <x v="1"/>
    <s v="007264"/>
    <n v="5354"/>
    <s v="X70/N712/19"/>
    <n v="100000032"/>
    <s v="Neerpelt"/>
    <s v="N7120001"/>
    <s v="20.901    "/>
    <s v="Koning Albertlaan - Heerstraat"/>
    <s v="Stationsstraat"/>
    <n v="20"/>
    <x v="3"/>
    <n v="597483.91"/>
    <m/>
    <d v="2014-10-21T00:00:00"/>
    <m/>
    <d v="2014-11-28T00:00:00"/>
    <n v="597483.91"/>
    <d v="2015-01-09T00:00:00"/>
    <s v="2012/80"/>
    <m/>
    <s v="0/01/00"/>
    <m/>
    <m/>
    <m/>
    <s v="0/01/00"/>
    <s v="  Technum  "/>
    <s v="Wegenbouw Martin"/>
    <s v="                             -   € "/>
    <s v="SWO ondertussen ondertekend door gemeente/ on hold wegens weigering onteigening door vrederechter"/>
    <s v="SWO ondertussen ondertekend door gemeente/ on hold wegens weigering onteigening door vrederechter_x000a_Geen aanbesteding gepland, omdat geen zicht is op doorbraak in de onteigeningen"/>
    <m/>
    <m/>
    <m/>
  </r>
  <r>
    <x v="1"/>
    <s v="007276"/>
    <n v="5364"/>
    <s v="X70/N730/45"/>
    <n v="100005870"/>
    <s v="Hoeselt"/>
    <s v="N7300001"/>
    <s v="8.726     "/>
    <s v="Bilzersteenweg"/>
    <s v="Industrielaan"/>
    <n v="20"/>
    <x v="1"/>
    <s v="  zie 7131  "/>
    <m/>
    <m/>
    <m/>
    <d v="2014-10-29T00:00:00"/>
    <s v="Zie 7131"/>
    <d v="2014-12-12T00:00:00"/>
    <s v="2012/66"/>
    <m/>
    <d v="2015-08-05T00:00:00"/>
    <m/>
    <m/>
    <m/>
    <s v="0/01/00"/>
    <s v="  LAD  "/>
    <s v="Kumpen"/>
    <s v="                             -   € "/>
    <s v="bouwvergunning, bijkomend aandeel Infrax dient voorzien te worden om subsidie VMM te verkrijgen"/>
    <s v="bouwvergunning, bijkomend aandeel Infrax dient voorzien te worden om subsidie VMM te verkrijgen"/>
    <m/>
    <m/>
    <m/>
  </r>
  <r>
    <x v="1"/>
    <s v="007282"/>
    <n v="6858"/>
    <s v="X70/N763/6"/>
    <s v="100000748, 100007186_x000a_"/>
    <s v="Maasmechelen"/>
    <s v="N7630001"/>
    <s v="3.2       "/>
    <s v="Steenweg naar As"/>
    <s v=" "/>
    <n v="20"/>
    <x v="5"/>
    <n v="346709.2314049587"/>
    <d v="2014-08-18T00:00:00"/>
    <m/>
    <s v="najaar 2014"/>
    <d v="2014-10-17T00:00:00"/>
    <n v="346709.2314049587"/>
    <d v="2014-12-04T00:00:00"/>
    <s v="2012/61"/>
    <d v="2015-02-09T00:00:00"/>
    <d v="2015-08-04T00:00:00"/>
    <m/>
    <d v="2015-10-05T00:00:00"/>
    <m/>
    <d v="2015-12-18T00:00:00"/>
    <s v="  LAD  "/>
    <s v="Gemoco"/>
    <s v="                             -   € "/>
    <s v="wordt heraanbesteed"/>
    <s v="wordt heraanbesteed"/>
    <m/>
    <s v="geen"/>
    <m/>
  </r>
  <r>
    <x v="1"/>
    <s v="007309"/>
    <n v="5355"/>
    <s v="X70/N712/19"/>
    <s v="999060638 of 100000032"/>
    <s v="Neerpelt"/>
    <s v="N7120001"/>
    <s v="21.3      "/>
    <s v="Heerstraat"/>
    <s v="Boseind / spoorweg"/>
    <n v="21"/>
    <x v="3"/>
    <s v="  zie 7264  "/>
    <m/>
    <m/>
    <m/>
    <d v="2014-11-28T00:00:00"/>
    <s v="  zie 7264  "/>
    <d v="2015-01-09T00:00:00"/>
    <s v="2012/80"/>
    <m/>
    <s v="0/01/00"/>
    <m/>
    <m/>
    <m/>
    <s v="0/01/00"/>
    <s v="  Technum  "/>
    <s v="Wegenbouw Martin"/>
    <s v="                             -   € "/>
    <s v="hoogdringendheid onteigening wordt in vraag gesteld."/>
    <s v="hoogdringendheid onteigening wordt in vraag gesteld."/>
    <m/>
    <m/>
    <m/>
  </r>
  <r>
    <x v="1"/>
    <s v="007313"/>
    <n v="5369"/>
    <s v="X70/N719/19"/>
    <s v="999060372"/>
    <s v="Heusden-Zolder"/>
    <s v="N7190001"/>
    <s v="4.99      "/>
    <s v="Koolmijnlaan"/>
    <s v="Stationsstraat"/>
    <n v="21"/>
    <x v="5"/>
    <s v="  zie 7211  "/>
    <m/>
    <m/>
    <m/>
    <d v="2011-12-05T00:00:00"/>
    <s v="  zie 7211  "/>
    <m/>
    <m/>
    <m/>
    <d v="2012-08-07T00:00:00"/>
    <m/>
    <d v="2012-10-15T00:00:00"/>
    <m/>
    <d v="2012-10-16T00:00:00"/>
    <s v="  LAD  "/>
    <s v="Limasco"/>
    <s v="                             -   € "/>
    <s v="15/3/2012 overlegvergadering"/>
    <s v="15/3/2012 overlegvergadering"/>
    <m/>
    <m/>
    <m/>
  </r>
  <r>
    <x v="1"/>
    <s v="007516"/>
    <n v="40166"/>
    <s v="X70/N20/19"/>
    <n v="100010060"/>
    <s v="Tongeren"/>
    <s v="N0200001"/>
    <s v="15.47     "/>
    <s v="Hasseltsesteenweg"/>
    <s v="Sint-Laurensstraat-Lerestraat"/>
    <n v="0"/>
    <x v="2"/>
    <n v="468265.64"/>
    <d v="2014-10-28T00:00:00"/>
    <d v="2014-11-05T00:00:00"/>
    <s v="publicatie midden februari, aanbesteding in maart "/>
    <d v="2015-05-09T00:00:00"/>
    <n v="468265.64"/>
    <d v="2015-06-01T00:00:00"/>
    <s v="2013/28"/>
    <m/>
    <d v="2015-08-10T00:00:00"/>
    <m/>
    <s v="fase 1 - 18/12/2015"/>
    <m/>
    <s v="0/01/00"/>
    <s v="  LAD  "/>
    <s v="Casters A.O."/>
    <s v="                             -   € "/>
    <s v="Infrax : riolering"/>
    <s v="Infrax : riolering"/>
    <s v="aandeel Infrax, wachten met aanbesteding tot goedkeuring OF1 door VMM (half januari 2015)"/>
    <m/>
    <m/>
  </r>
  <r>
    <x v="2"/>
    <n v="4002"/>
    <n v="6280"/>
    <s v="X40/N49/105"/>
    <n v="100000916"/>
    <s v="Eeklo"/>
    <s v="N0490001"/>
    <s v="60.27     "/>
    <s v="EXPRESSWEG"/>
    <s v="SINT-LAUREINSESTEENWEG (N455)"/>
    <n v="63"/>
    <x v="1"/>
    <n v="8773354.6199999992"/>
    <d v="2014-05-05T00:00:00"/>
    <m/>
    <d v="2014-09-04T00:00:00"/>
    <d v="2014-09-19T00:00:00"/>
    <n v="8773354.6199999992"/>
    <d v="2015-03-17T00:00:00"/>
    <s v="2013/24"/>
    <d v="2015-05-12T00:00:00"/>
    <d v="2015-09-21T00:00:00"/>
    <m/>
    <d v="2017-03-31T00:00:00"/>
    <m/>
    <s v="0/01/00"/>
    <s v="  Grontmij  "/>
    <s v="Stadsbader"/>
    <s v="                              -   €  "/>
    <s v=" Bouwvergunning ok, verzoek tot nietig verklaring MB onteigeningen lopende"/>
    <s v=" Bouwvergunning ok, verzoek tot nietig verklaring MB onteigeningen lopende"/>
    <m/>
    <m/>
    <m/>
  </r>
  <r>
    <x v="2"/>
    <n v="4015"/>
    <n v="1707"/>
    <s v="X40/N49/91 "/>
    <n v="100004876"/>
    <s v="Assenede"/>
    <s v="N4480001"/>
    <s v="0.91      "/>
    <s v="STOEPESTRAAT"/>
    <s v="EXPRESSWEG N 49"/>
    <n v="38"/>
    <x v="6"/>
    <n v="5000000"/>
    <d v="2016-10-15T00:00:00"/>
    <m/>
    <d v="2017-03-31T00:00:00"/>
    <s v="0/01/00"/>
    <s v="                    -   € "/>
    <m/>
    <m/>
    <m/>
    <d v="2017-08-01T00:00:00"/>
    <s v="220 werkdagen"/>
    <d v="2018-08-31T00:00:00"/>
    <m/>
    <s v="0/01/00"/>
    <s v="  AWV  "/>
    <n v="0"/>
    <s v="                              -   €  "/>
    <m/>
    <s v="onteigeningen lopen vertragingen op"/>
    <s v="raming onteigeningen nog steeds niet ontvangen"/>
    <s v="budget FFEU niet toereikend"/>
    <s v="onteigeningen verlopen traag"/>
  </r>
  <r>
    <x v="2"/>
    <n v="4027"/>
    <n v="1554"/>
    <s v="X40/N17/1"/>
    <m/>
    <s v="Dendermonde"/>
    <s v="N0470001"/>
    <s v="14.1      "/>
    <s v="LEOPOLD II-LAAN-&quot;Mechelse poort&quot;"/>
    <s v="NOORDLAAN/MECHELSESTWG"/>
    <n v="40"/>
    <x v="6"/>
    <n v="4000000"/>
    <d v="2017-08-31T00:00:00"/>
    <m/>
    <d v="2017-12-31T00:00:00"/>
    <s v="0/01/00"/>
    <s v="                    -   € "/>
    <m/>
    <m/>
    <m/>
    <d v="2018-04-30T00:00:00"/>
    <s v="200 werkdagen"/>
    <d v="2019-04-30T00:00:00"/>
    <m/>
    <s v="0/01/00"/>
    <s v="  VDS  "/>
    <n v="0"/>
    <s v="                              -   €  "/>
    <s v="2014 niet haalbaar rioleringsdossier lopende , veel onteigeningen nog op te starten ! TV 3V zal nog dossier overmaken aan EBS betreft uitwerking fietstunnels, nadien neemt WOV het dossier over. SWO met Infrabel af te sluiten"/>
    <s v="2014 niet haalbaar rioleringsdossier lopende , veel onteigeningen nog op te starten ! TV 3V zal nog dossier overmaken aan EBS betreft uitwerking fietstunnels, nadien neemt WOV het dossier over. SWO met Infrabel af te sluiten"/>
    <s v="Ontwerp dient opnieuw gemaakt te worden wegens problemen voor toeleveranciers voor handelszaken. Dus ook nieuwe onteigeningsplannen. Ontwerp wordt voorlopig enkel herbekeken en herwerkt ter plaatse van kruispunt Mechelsepoort in de hoop hiervoor op vrij korte termijn (2016 ?) nog een aanbestedingsklaar dossier van te maken."/>
    <s v="Project zal gesplitst worden: enkel deel Mechelsepoort wordt actief verder gezet en zal tot een aanbesteding leiden in 2017 "/>
    <s v="kruispunt Mechelsepoort werd afgesplitst en zal bij voorbaat verder uitgewerkt worden (enkele onteigeningen van WenZ, drie fietstunnels)"/>
  </r>
  <r>
    <x v="2"/>
    <n v="4041"/>
    <n v="5708"/>
    <s v="X40/N8/66"/>
    <s v="100001727"/>
    <s v="Ninove"/>
    <s v="N0089021"/>
    <s v="0.22      "/>
    <s v="ALBERTLAAN / BRAKELSESTEENWEG-&quot;Den Os&quot;"/>
    <s v="OUTERSTRAAT"/>
    <n v="29"/>
    <x v="2"/>
    <n v="3399918.63"/>
    <m/>
    <m/>
    <m/>
    <d v="2012-10-23T00:00:00"/>
    <n v="3399918.63"/>
    <m/>
    <m/>
    <m/>
    <d v="2013-09-02T00:00:00"/>
    <m/>
    <d v="2015-11-30T00:00:00"/>
    <m/>
    <s v="0/01/00"/>
    <s v="  Arcadis Gedas  "/>
    <s v="Heymans"/>
    <s v="                              -   €  "/>
    <m/>
    <m/>
    <s v="Werftoezicht Arcadis is problematisch, ondanks herhaaldelijke herinneringen ontbreekt dit bijna volledig. Ook over het werfleiderschap is de LA van WOV niet tevreden"/>
    <m/>
    <m/>
  </r>
  <r>
    <x v="2"/>
    <n v="4048"/>
    <n v="5775"/>
    <s v="X40/N70/41"/>
    <n v="100006616"/>
    <s v="Sint-Niklaas"/>
    <s v="N0700001"/>
    <s v="33.3      "/>
    <s v="Prins Boudewijnlaan"/>
    <s v="Glycinenplein/Goudenregenlaan/Kleine Breedstraat"/>
    <n v="34"/>
    <x v="2"/>
    <n v="1704254.2314049588"/>
    <m/>
    <m/>
    <d v="2014-08-06T00:00:00"/>
    <d v="2014-08-04T00:00:00"/>
    <n v="1704254.2314049588"/>
    <d v="2014-10-31T00:00:00"/>
    <m/>
    <d v="2014-12-20T00:00:00"/>
    <d v="2015-01-08T00:00:00"/>
    <m/>
    <d v="2015-12-31T00:00:00"/>
    <m/>
    <s v="0/01/00"/>
    <s v="  VDS  "/>
    <s v="Heijmans Infra"/>
    <s v="                              -   €  "/>
    <s v="VTG in opmaak"/>
    <s v="VTG goedgekeurd en gepubliceerd"/>
    <m/>
    <m/>
    <m/>
  </r>
  <r>
    <x v="2"/>
    <n v="4072"/>
    <n v="5798"/>
    <s v="X40/N60/54"/>
    <n v="100013303"/>
    <s v="De Pinte"/>
    <s v="N0600001"/>
    <s v="7.88      "/>
    <s v="Nieuwe Steenweg"/>
    <s v="Op- en Afrit E17"/>
    <n v="27"/>
    <x v="3"/>
    <n v="5567715.0899999999"/>
    <d v="2016-01-13T00:00:00"/>
    <d v="2016-05-04T00:00:00"/>
    <d v="2016-06-20T00:00:00"/>
    <d v="2016-07-04T00:00:00"/>
    <n v="5567715.0899999999"/>
    <m/>
    <m/>
    <m/>
    <d v="2016-11-01T00:00:00"/>
    <s v="220 werkdagen"/>
    <d v="2017-12-31T00:00:00"/>
    <m/>
    <s v="0/01/00"/>
    <s v=" Arcadis Gedas "/>
    <n v="0"/>
    <s v="                              -   €  "/>
    <s v="Onteigeningen lopende op 1 stuk advies OVAM afwachten (waarschijnlijk te saneren). VTG hopelijk in voorjaar 2014"/>
    <s v="Onteigeningen lopende, bouwvergunning ok, bestek in afwerkingsfase"/>
    <s v="onteigeningen beginnen stilaan te lopen (beschrijvend bodemonderzoek gaf positief uitsluitsel)"/>
    <m/>
    <s v="wanneer mag nieuw VTG ingediend worden ?"/>
  </r>
  <r>
    <x v="2"/>
    <n v="4073"/>
    <n v="5785"/>
    <s v="X40/N60/53"/>
    <n v="100004827"/>
    <s v="Oudenaarde"/>
    <s v="N0600001"/>
    <s v="21.63     "/>
    <s v="WESTERRING"/>
    <s v="PATER RUYFFELAERESTRAAT"/>
    <n v="26"/>
    <x v="1"/>
    <n v="7314224.6399999997"/>
    <d v="2014-06-30T00:00:00"/>
    <m/>
    <d v="2014-09-01T00:00:00"/>
    <d v="2014-10-20T00:00:00"/>
    <n v="7314224.6399999997"/>
    <d v="2015-02-17T00:00:00"/>
    <s v="2012/82"/>
    <d v="2015-03-18T00:00:00"/>
    <d v="2015-10-05T00:00:00"/>
    <m/>
    <d v="2017-05-01T00:00:00"/>
    <m/>
    <s v="0/01/00"/>
    <s v="  Arcadis Gedas  "/>
    <s v="Stadsbader"/>
    <s v="                              -   €  "/>
    <s v="VTG lopende"/>
    <s v="VTG goedgekeurd"/>
    <m/>
    <m/>
    <m/>
  </r>
  <r>
    <x v="2"/>
    <n v="4081"/>
    <n v="6260"/>
    <s v="X40/N70/48"/>
    <n v="100005517"/>
    <s v="Gent"/>
    <s v="N0700001"/>
    <s v="5.22      "/>
    <s v="ANTWERPSE STEENWEG"/>
    <s v="DRIESELSTRAAT"/>
    <n v="29"/>
    <x v="0"/>
    <n v="5830000"/>
    <d v="2017-08-31T00:00:00"/>
    <m/>
    <d v="2017-12-31T00:00:00"/>
    <s v="0/01/00"/>
    <s v="                    -   € "/>
    <m/>
    <m/>
    <m/>
    <d v="2018-04-30T00:00:00"/>
    <s v="220 werkdagen"/>
    <d v="2019-05-31T00:00:00"/>
    <m/>
    <s v="0/01/00"/>
    <s v="  Arcadis Gedas  "/>
    <n v="0"/>
    <s v="                              -   €  "/>
    <s v=" bouwaanvraag kan binnenkort ingediend worden. aanbesteding naar het eind van 2014 "/>
    <s v=" bouwaanvraag kan binnenkort ingediend worden. aanbesteding naar het eind van 2014 "/>
    <s v="onteigeningen"/>
    <s v="onteigeningen lopen nog"/>
    <s v="nog steeds vragen bij wegenisontwerp, cel Verkeer gaat controlesimulaties uitvoeren de komende maanden"/>
  </r>
  <r>
    <x v="2"/>
    <n v="4083"/>
    <n v="5795"/>
    <s v="X40/N35/30"/>
    <m/>
    <s v="Deinze"/>
    <s v="N0350001"/>
    <s v="70.59     "/>
    <s v="Gaversesteenweg"/>
    <s v="Oudenaardsesteenweg (N494)"/>
    <n v="24"/>
    <x v="2"/>
    <n v="504683.5"/>
    <m/>
    <m/>
    <d v="2013-11-22T00:00:00"/>
    <d v="2013-11-22T00:00:00"/>
    <n v="504683.5"/>
    <m/>
    <m/>
    <m/>
    <d v="2014-08-11T00:00:00"/>
    <m/>
    <d v="2014-11-30T00:00:00"/>
    <m/>
    <s v="0/01/00"/>
    <s v="  VDS  "/>
    <s v="RTS"/>
    <s v="                              -   €  "/>
    <m/>
    <m/>
    <m/>
    <m/>
    <m/>
  </r>
  <r>
    <x v="2"/>
    <n v="4087"/>
    <n v="5785"/>
    <s v="X40/N60/53"/>
    <n v="100004827"/>
    <s v="Oudenaarde"/>
    <s v="N0600001"/>
    <s v="21.22     "/>
    <s v="WESTERRING"/>
    <s v="SERPENTSTRAAT"/>
    <n v="25"/>
    <x v="1"/>
    <n v="1"/>
    <m/>
    <m/>
    <d v="2014-09-01T00:00:00"/>
    <d v="2014-10-20T00:00:00"/>
    <s v="zie 4073"/>
    <d v="2015-03-18T00:00:00"/>
    <s v="2012/82"/>
    <d v="2015-03-18T00:00:00"/>
    <d v="2015-10-05T00:00:00"/>
    <m/>
    <d v="2017-05-01T00:00:00"/>
    <m/>
    <s v="0/01/00"/>
    <s v="  Arcadis Gedas  "/>
    <s v="Stadsbader"/>
    <s v="                              -   €  "/>
    <s v="zie 4073"/>
    <s v="zie 4073"/>
    <s v="zie 4073"/>
    <m/>
    <m/>
  </r>
  <r>
    <x v="2"/>
    <n v="4094"/>
    <n v="2429"/>
    <s v="X40/N9/93"/>
    <n v="100000251"/>
    <s v="Erpe-Mere"/>
    <s v="N0090001"/>
    <s v="30.78     "/>
    <s v="GENTSESTEENWEG-&quot;vijf huizen&quot;"/>
    <s v="LEEDSESTEENWEG / OUDENAARDSESTEENWEG"/>
    <n v="26"/>
    <x v="2"/>
    <n v="1999867"/>
    <m/>
    <m/>
    <d v="2013-04-16T00:00:00"/>
    <d v="2013-04-16T00:00:00"/>
    <n v="1999867"/>
    <m/>
    <m/>
    <m/>
    <d v="2014-05-01T00:00:00"/>
    <m/>
    <d v="2014-12-20T00:00:00"/>
    <m/>
    <d v="1899-12-30T00:00:00"/>
    <s v="  SWK-VDS  "/>
    <s v="Norré-Behaegel"/>
    <s v="                              -   €  "/>
    <s v="bestek nog om te zetten in 2.2; aanvraag bouwvergunning op 20 /04/12, nog 1 onteigening"/>
    <s v="bestek nog om te zetten in 2.2; aanvraag bouwvergunning op 20 /04/12, nog 1 onteigening"/>
    <m/>
    <m/>
    <m/>
  </r>
  <r>
    <x v="2"/>
    <n v="4097"/>
    <n v="5775"/>
    <s v="X40/N70/41"/>
    <n v="100006616"/>
    <s v="Sint-Niklaas"/>
    <s v="N0700001"/>
    <s v="32.53     "/>
    <s v="Koningin Astridlaan"/>
    <s v="Parklaan / Prins Alexanderlaan"/>
    <n v="38"/>
    <x v="2"/>
    <n v="1"/>
    <m/>
    <m/>
    <d v="2014-08-06T00:00:00"/>
    <d v="2014-08-06T00:00:00"/>
    <s v="zie 4048"/>
    <d v="2014-10-31T00:00:00"/>
    <m/>
    <m/>
    <d v="2015-01-08T00:00:00"/>
    <m/>
    <d v="2015-12-31T00:00:00"/>
    <m/>
    <s v="0/01/00"/>
    <s v="  VDS  "/>
    <s v="Heijmans Infra"/>
    <s v="                              -   €  "/>
    <s v="zie ook 4048"/>
    <s v="zie ook 4048"/>
    <s v="zie 4048"/>
    <m/>
    <m/>
  </r>
  <r>
    <x v="2"/>
    <n v="4100"/>
    <n v="6012"/>
    <s v="X40/N41/35"/>
    <s v="100000920"/>
    <s v="Sint-Niklaas"/>
    <s v="N0410001"/>
    <s v="26.62     "/>
    <s v="N41"/>
    <s v="AFRIT E17"/>
    <n v="20"/>
    <x v="2"/>
    <n v="2821069.4214876033"/>
    <m/>
    <m/>
    <d v="2014-02-11T00:00:00"/>
    <d v="2014-02-11T00:00:00"/>
    <n v="2821069.4214876033"/>
    <d v="2014-06-02T00:00:00"/>
    <m/>
    <m/>
    <d v="2014-06-25T00:00:00"/>
    <m/>
    <d v="2015-05-01T00:00:00"/>
    <m/>
    <s v="0/01/00"/>
    <s v="  VDS  "/>
    <s v="Aswebo"/>
    <s v="                              -   €  "/>
    <m/>
    <m/>
    <m/>
    <m/>
    <m/>
  </r>
  <r>
    <x v="2"/>
    <n v="4102"/>
    <n v="6050"/>
    <s v="X40/R41/25"/>
    <s v="100003838"/>
    <s v="Aalst"/>
    <s v="R0410001"/>
    <s v="2.11      "/>
    <s v="BOUDEWIJNLAAN"/>
    <s v="RAFFELGEMSTRAAT"/>
    <n v="22"/>
    <x v="1"/>
    <n v="26214100.785123967"/>
    <m/>
    <m/>
    <d v="2014-04-01T00:00:00"/>
    <d v="2014-05-08T00:00:00"/>
    <n v="26214100.785123967"/>
    <d v="2014-12-22T00:00:00"/>
    <s v="2013/16"/>
    <d v="2015-03-19T00:00:00"/>
    <d v="2015-05-13T00:00:00"/>
    <m/>
    <d v="2018-03-31T00:00:00"/>
    <m/>
    <s v="0/01/00"/>
    <s v="  Grontmij  "/>
    <s v="THV Aswebo-Franki Construct"/>
    <s v="                              -   €  "/>
    <s v=" bouwaanvraag en onteigeningen lopende, maar quasi afgerond"/>
    <s v=" bouwaanvraag en onteigeningen lopende, maar quasi afgerond"/>
    <s v="eind januari mededeling gunningsbelissing"/>
    <m/>
    <m/>
  </r>
  <r>
    <x v="2"/>
    <n v="4110"/>
    <n v="5798"/>
    <s v="X40/N60/54"/>
    <m/>
    <s v="De Pinte"/>
    <s v="N0600001"/>
    <s v="7.39      "/>
    <s v="Nieuwe Steenweg"/>
    <s v="Op- / Afrit E17"/>
    <n v="24"/>
    <x v="3"/>
    <n v="1"/>
    <d v="2016-01-13T00:00:00"/>
    <d v="2016-05-04T00:00:00"/>
    <d v="2016-06-20T00:00:00"/>
    <d v="2016-07-04T00:00:00"/>
    <s v="zie 4110"/>
    <m/>
    <m/>
    <m/>
    <d v="2016-11-01T00:00:00"/>
    <s v="220 werkdagen"/>
    <d v="2017-12-31T00:00:00"/>
    <m/>
    <s v="0/01/00"/>
    <s v=" Arcadis Gedas "/>
    <n v="0"/>
    <s v="                              -   €  "/>
    <s v="zie 4072"/>
    <s v="zie 4072"/>
    <s v="zie 4072"/>
    <m/>
    <s v="wanneer mag nieuw VTG ingediend worden ?"/>
  </r>
  <r>
    <x v="2"/>
    <n v="4114"/>
    <n v="5318"/>
    <s v="X40/N35/28"/>
    <m/>
    <s v="Nazareth"/>
    <s v="N0350001"/>
    <s v="73.58     "/>
    <s v="STEENWEG DEINZE "/>
    <s v="AFRIT E17"/>
    <n v="20"/>
    <x v="2"/>
    <n v="3728302"/>
    <m/>
    <m/>
    <d v="2012-03-12T00:00:00"/>
    <d v="2011-10-20T00:00:00"/>
    <n v="3728302"/>
    <m/>
    <m/>
    <m/>
    <d v="2012-02-25T00:00:00"/>
    <m/>
    <d v="2013-12-01T00:00:00"/>
    <d v="2014-08-31T00:00:00"/>
    <s v="0/01/00"/>
    <s v="  VDS  "/>
    <s v="Stadsbader"/>
    <s v="                              -   €  "/>
    <m/>
    <m/>
    <m/>
    <m/>
    <m/>
  </r>
  <r>
    <x v="2"/>
    <n v="4116"/>
    <n v="5775"/>
    <s v="X40/N70/41"/>
    <n v="100006616"/>
    <s v="Sint-Niklaas"/>
    <s v="N0700001"/>
    <n v="33"/>
    <s v="Koningin Astridlaan / Prins Boudewijnlaan"/>
    <s v="Hertjen / Brugsken"/>
    <n v="48"/>
    <x v="2"/>
    <n v="1"/>
    <m/>
    <m/>
    <d v="2014-08-06T00:00:00"/>
    <d v="2014-08-04T00:00:00"/>
    <s v="zie 4048"/>
    <d v="2014-10-31T00:00:00"/>
    <m/>
    <m/>
    <d v="2015-01-08T00:00:00"/>
    <m/>
    <d v="2015-12-31T00:00:00"/>
    <m/>
    <s v="0/01/00"/>
    <s v="  VDS  "/>
    <s v="Heijmans Infra"/>
    <s v="                              -   €  "/>
    <s v="zie 4048 en 4097"/>
    <s v="zie 4048 en 4097"/>
    <s v="zie 4048"/>
    <m/>
    <m/>
  </r>
  <r>
    <x v="2"/>
    <n v="4135"/>
    <n v="5329"/>
    <s v="X40/N43/44"/>
    <n v="100007119"/>
    <s v="Gent"/>
    <s v="N0430001"/>
    <s v="5.89      "/>
    <s v="KORTRIJKSESTEENWEG"/>
    <s v="ADELAARSTRAAT / JB. DE GIEYLAAN"/>
    <n v="21"/>
    <x v="2"/>
    <n v="435140.15"/>
    <d v="2014-05-05T00:00:00"/>
    <m/>
    <m/>
    <d v="2014-12-08T00:00:00"/>
    <n v="435140.15"/>
    <d v="2015-01-20T00:00:00"/>
    <s v="2012/81"/>
    <d v="2015-05-19T00:00:00"/>
    <d v="2015-08-17T00:00:00"/>
    <m/>
    <d v="2015-12-31T00:00:00"/>
    <m/>
    <s v="0/01/00"/>
    <s v="  Technum  "/>
    <s v="Norré-Behaegel"/>
    <s v="                              -   €  "/>
    <s v="Bestek af te werken. Onteigeningen lopende"/>
    <s v="Bestek af te werken. Onteigeningen lopende"/>
    <m/>
    <m/>
    <m/>
  </r>
  <r>
    <x v="2"/>
    <n v="4162"/>
    <n v="6260"/>
    <s v="X40/N70/48"/>
    <n v="100005517"/>
    <s v="Gent"/>
    <s v="N0700001"/>
    <s v="4.9       "/>
    <s v="ANTWERPSE STEENWEG"/>
    <s v="ORCHIDEESTRAAT"/>
    <n v="18"/>
    <x v="0"/>
    <n v="1"/>
    <d v="2017-08-31T00:00:00"/>
    <m/>
    <d v="2017-12-31T00:00:00"/>
    <s v="0/01/00"/>
    <s v="                    -   € "/>
    <m/>
    <m/>
    <m/>
    <d v="2018-04-30T00:00:00"/>
    <s v="220 werkdagen"/>
    <d v="2019-05-31T00:00:00"/>
    <m/>
    <s v="0/01/00"/>
    <s v="  Arcadis Gedas  "/>
    <n v="0"/>
    <s v="                              -   €  "/>
    <s v="zie 4081"/>
    <s v="zie 4081"/>
    <s v="zie 4081"/>
    <s v="onteigeningen lopen nog"/>
    <s v="zie 4081"/>
  </r>
  <r>
    <x v="2"/>
    <n v="4171"/>
    <n v="5335"/>
    <s v="X40/N60/51"/>
    <m/>
    <s v="Oudenaarde"/>
    <s v="N0600001"/>
    <s v="24.8      "/>
    <s v="WESTERRING"/>
    <s v="AFRIT NAAR N453"/>
    <n v="27"/>
    <x v="2"/>
    <n v="1403485.54"/>
    <m/>
    <m/>
    <d v="2012-11-30T00:00:00"/>
    <d v="2013-03-26T00:00:00"/>
    <n v="1403485.54"/>
    <m/>
    <m/>
    <m/>
    <d v="2013-08-05T00:00:00"/>
    <m/>
    <d v="2014-10-30T00:00:00"/>
    <m/>
    <s v="0/01/00"/>
    <s v="  VDS  "/>
    <s v="Stadsbader"/>
    <s v="                              -   €  "/>
    <s v="omzetten naar 2,2; Uitvoering na de Ronde van Vl. 2013"/>
    <s v="omzetten naar 2,2; Uitvoering na de Ronde van Vl. 2013"/>
    <m/>
    <m/>
    <m/>
  </r>
  <r>
    <x v="2"/>
    <n v="4182"/>
    <n v="6050"/>
    <s v="X40/R41/25"/>
    <s v="100003838"/>
    <s v="Aalst"/>
    <s v="N0090001"/>
    <s v="29.13     "/>
    <s v="GENTSESTEENWEG"/>
    <s v="BOUDEWIJNLAAN"/>
    <n v="44"/>
    <x v="1"/>
    <s v="zie 4102"/>
    <m/>
    <m/>
    <d v="2014-04-01T00:00:00"/>
    <d v="2014-05-08T00:00:00"/>
    <s v="zie 4102"/>
    <d v="2014-12-22T00:00:00"/>
    <s v="2013/16"/>
    <d v="2015-03-19T00:00:00"/>
    <d v="2015-05-13T00:00:00"/>
    <m/>
    <d v="2018-03-31T00:00:00"/>
    <m/>
    <s v="0/01/00"/>
    <s v="  Grontmij  "/>
    <s v="Aswebo"/>
    <s v="                              -   €  "/>
    <s v="zie 4102"/>
    <s v="zie 4102"/>
    <s v="zie 4102"/>
    <m/>
    <m/>
  </r>
  <r>
    <x v="2"/>
    <n v="4189"/>
    <n v="5708"/>
    <s v="X40/N8/66"/>
    <s v="100001727"/>
    <s v="Ninove"/>
    <s v="N0080001"/>
    <s v="24.09     "/>
    <s v="ELISABETHLAAN-&quot;Den Os&quot;"/>
    <s v="ALBERTLAAN"/>
    <n v="17"/>
    <x v="2"/>
    <n v="1"/>
    <m/>
    <m/>
    <d v="2012-10-23T00:00:00"/>
    <d v="2012-10-23T00:00:00"/>
    <s v="zie 4041"/>
    <m/>
    <m/>
    <m/>
    <d v="2013-09-02T00:00:00"/>
    <m/>
    <d v="2015-11-30T00:00:00"/>
    <m/>
    <s v="0/01/00"/>
    <s v="  Arcadis Gedas  "/>
    <s v="Heijmans"/>
    <s v="                              -   €  "/>
    <s v="zie 4041"/>
    <s v="zie 4041"/>
    <s v="zie 4041"/>
    <m/>
    <m/>
  </r>
  <r>
    <x v="2"/>
    <n v="4216"/>
    <n v="3270"/>
    <s v="X40/N49/101"/>
    <n v="100004879"/>
    <s v="Assenede"/>
    <s v="N0490001"/>
    <s v="48.45     "/>
    <s v="EXPRESSWEG N49"/>
    <s v="STROOMSTRAAT"/>
    <n v="26"/>
    <x v="1"/>
    <n v="2829271.57"/>
    <d v="2014-09-24T00:00:00"/>
    <m/>
    <d v="2015-06-04T00:00:00"/>
    <d v="2015-06-04T00:00:00"/>
    <n v="2829271.57"/>
    <d v="2015-07-07T00:00:00"/>
    <s v="2013/29"/>
    <d v="2015-09-08T00:00:00"/>
    <d v="2016-09-01T00:00:00"/>
    <s v="220 werkdagen"/>
    <d v="2017-09-01T00:00:00"/>
    <m/>
    <s v="0/01/00"/>
    <s v="  Technum  "/>
    <s v="Aswebo"/>
    <s v="                              -   €  "/>
    <s v="zie 4237"/>
    <s v="Project 4019 is ingewisseld voor dit project"/>
    <m/>
    <m/>
    <m/>
  </r>
  <r>
    <x v="2"/>
    <n v="4227"/>
    <n v="5350"/>
    <s v="X40/N9/83"/>
    <m/>
    <s v="Waarschoot"/>
    <s v="N0090001"/>
    <s v="65.15     "/>
    <s v="GUIDE GEZELLELAAN / H. CONSIENCELAAN"/>
    <s v="KERE / SCHOOLSTRAAT"/>
    <n v="22"/>
    <x v="2"/>
    <n v="1053086"/>
    <m/>
    <m/>
    <m/>
    <d v="2011-05-19T00:00:00"/>
    <n v="1053086"/>
    <m/>
    <m/>
    <m/>
    <d v="2012-04-23T00:00:00"/>
    <m/>
    <d v="2012-11-01T00:00:00"/>
    <m/>
    <s v="0/01/00"/>
    <s v="  VDS  "/>
    <s v="De Witte"/>
    <s v="                              -   €  "/>
    <m/>
    <m/>
    <m/>
    <m/>
    <m/>
  </r>
  <r>
    <x v="2"/>
    <n v="4237"/>
    <n v="5800"/>
    <s v="X40/N70/35"/>
    <n v="100008637"/>
    <s v="Sint-Niklaas"/>
    <s v="N0700001"/>
    <s v="37.2      "/>
    <s v="GROTE BAAN"/>
    <s v="IN TRACE (JAGERSDREEF // KWAKKELHOEKSTRAAT)"/>
    <n v="29"/>
    <x v="1"/>
    <n v="2913134.24"/>
    <d v="2014-07-18T00:00:00"/>
    <m/>
    <d v="2014-10-30T00:00:00"/>
    <d v="2014-11-25T00:00:00"/>
    <n v="2913134.24"/>
    <d v="2015-03-25T00:00:00"/>
    <s v="2012/86"/>
    <d v="2015-05-12T00:00:00"/>
    <d v="2015-08-12T00:00:00"/>
    <m/>
    <d v="2016-12-31T00:00:00"/>
    <m/>
    <s v="0/01/00"/>
    <s v="  Grontmij  "/>
    <s v="Heijmans Infra"/>
    <s v="                              -   €  "/>
    <s v=" op 73.10 (Historia 5435) werd 500.000 voorzien voor structureel onderhoud  op 2015. Uitklaring middenberm met Stad en indienen bouwaanvraag"/>
    <s v="bouwaanvraag net ingediend"/>
    <m/>
    <m/>
    <m/>
  </r>
  <r>
    <x v="2"/>
    <n v="4259"/>
    <n v="5800"/>
    <s v="X40/N70/35"/>
    <n v="100008637"/>
    <s v="Sint-Niklaas"/>
    <s v="N0700001"/>
    <s v="35.9      "/>
    <s v="Heidebaan"/>
    <s v="In Trace (Vossekotstraat / Lange Rekstraat)"/>
    <n v="20"/>
    <x v="1"/>
    <n v="1"/>
    <d v="2014-07-18T00:00:00"/>
    <m/>
    <d v="2014-11-25T00:00:00"/>
    <d v="2014-11-25T00:00:00"/>
    <s v="zie 4237"/>
    <d v="2015-03-25T00:00:00"/>
    <s v="2012/86"/>
    <d v="2015-05-12T00:00:00"/>
    <d v="2015-08-12T00:00:00"/>
    <m/>
    <d v="2016-12-31T00:00:00"/>
    <m/>
    <s v="0/01/00"/>
    <s v="  Grontmij  "/>
    <s v="Heijmans Infra"/>
    <s v="                              -   €  "/>
    <s v="zie 4237"/>
    <s v="zie 4237"/>
    <s v="zie 4237"/>
    <m/>
    <m/>
  </r>
  <r>
    <x v="3"/>
    <n v="2009"/>
    <n v="5722"/>
    <s v="X21/N285/8"/>
    <n v="100013208"/>
    <s v="Ternat"/>
    <s v="A0100001"/>
    <s v="8.88      "/>
    <s v="E40 Brussel-Oostende"/>
    <s v="ASSESTEENWEG, essenestraat"/>
    <n v="43"/>
    <x v="0"/>
    <n v="2278513"/>
    <d v="2017-01-01T00:00:00"/>
    <m/>
    <s v="Een aanbesteding is voorzien voor voorjaar 2017. Nog onteigeningen nodig zijn, gaat niet vooruit bij de dienst Vastgoedtransacties. Gelieve deze problematiek op hoger niveau aan te kaarten. Ondertussen is bouwvergunning ook vervallen en moet een nieuwe aangevraagd worden."/>
    <s v="nog wachten op onteigeningen"/>
    <m/>
    <m/>
    <m/>
    <m/>
    <s v="0/01/00"/>
    <m/>
    <m/>
    <m/>
    <s v="0/01/00"/>
    <s v=" SWK-VDS "/>
    <n v="0"/>
    <s v="                             -   € "/>
    <s v="ontwerp is volledig af. Onteigeningen (MB 31/5/2010 - 0/15). Bouwaanvraag aanvragen in februari. VTG in april. "/>
    <s v="ontwerp is volledig af. Onteigeningen (MB 31/5/2010 - 0/15). Bouwaanvraag aanvragen in februari. VTG wordt in augustus 2014 aangevraagd"/>
    <m/>
    <s v="Geen budget om project aan te besteden.Ondertussen reeds een nieuwe versie van het SB 250 van toepassing =&gt; bestek moet aangepast worden."/>
    <s v="Project werd (na het indienen van het VTG begin 2015) in februari 2015 on hold gezet wegens het ontbreken van de nodige TV3V kredieten. Conform de afspraken van de directieraad van 24 september 2015 wordt dit bestek aangepast aan de laatste versie van het SB en zal het VTG opnieuw ingediend worden."/>
  </r>
  <r>
    <x v="3"/>
    <n v="2011"/>
    <n v="5717"/>
    <s v="X21/N3/45"/>
    <s v="100001355"/>
    <s v="Tienen"/>
    <s v="N0290001"/>
    <s v="57.83     "/>
    <s v="Ring Tienen"/>
    <s v="VINCKENBOSCHVEST, Bergevest, Aandorenstraat, Beauduinstraat"/>
    <n v="53"/>
    <x v="1"/>
    <n v="9035998.8900000006"/>
    <m/>
    <m/>
    <m/>
    <d v="2013-09-09T00:00:00"/>
    <n v="9035998.8900000006"/>
    <d v="2014-03-17T00:00:00"/>
    <s v="2012/07"/>
    <m/>
    <d v="2014-08-04T00:00:00"/>
    <s v="na 750 werkdagen"/>
    <m/>
    <s v="eind 2018 "/>
    <s v="0/01/00"/>
    <s v=" SWK-VDS "/>
    <s v="VBG NV"/>
    <s v="                             -   € "/>
    <s v="Moet nog gegund worden"/>
    <s v="Start werken voorzien begin augustus 2014"/>
    <m/>
    <m/>
    <m/>
  </r>
  <r>
    <x v="3"/>
    <n v="2015"/>
    <n v="5717"/>
    <s v="X21/N3/45"/>
    <s v="100001355"/>
    <s v="Tienen"/>
    <s v="N0030001"/>
    <s v="43.55     "/>
    <s v="Ring Tienen"/>
    <s v="KABBEEKVEST, Oplintersesteenweg, Sliksteenvest"/>
    <n v="21"/>
    <x v="1"/>
    <s v=" samen met project 2011, 2015, 2046, 2047 en 2062 "/>
    <m/>
    <m/>
    <m/>
    <d v="2013-09-09T00:00:00"/>
    <s v="zie 2015"/>
    <d v="2014-03-17T00:00:00"/>
    <s v="2012/07"/>
    <m/>
    <d v="2014-08-04T00:00:00"/>
    <s v="na 750 werkdagen"/>
    <m/>
    <s v="eind 2018 "/>
    <s v="0/01/00"/>
    <s v=" SWK-VDS "/>
    <s v="VBG NV"/>
    <s v="                             -   € "/>
    <s v="Moet nog gegund worden"/>
    <s v="Start werken voorzien begin augustus 2014"/>
    <m/>
    <m/>
    <m/>
  </r>
  <r>
    <x v="3"/>
    <n v="2046"/>
    <n v="5717"/>
    <s v="X21/N3/45"/>
    <s v="100001355"/>
    <s v="Tienen"/>
    <s v="N0030001"/>
    <s v="44.01     "/>
    <s v="Ring Tienen"/>
    <s v="LEOPOLDVEST, Hoveniersstraat, Sliksteenvest, Gen. Guffenstraat"/>
    <n v="21"/>
    <x v="1"/>
    <s v="samen met project 2011, 2015, 2046, 2047 en 2062"/>
    <m/>
    <m/>
    <m/>
    <d v="2013-09-09T00:00:00"/>
    <s v="zie 2015"/>
    <d v="2014-03-17T00:00:00"/>
    <s v="2012/07"/>
    <m/>
    <d v="2014-08-04T00:00:00"/>
    <s v="na 750 werkdagen"/>
    <m/>
    <s v="eind 2018 "/>
    <s v="0/01/00"/>
    <s v=" SWK-VDS "/>
    <s v="VBG NV"/>
    <s v="                             -   € "/>
    <s v="Moet nog gegund worden"/>
    <s v="Start werken voorzien begin augustus 2014"/>
    <m/>
    <m/>
    <m/>
  </r>
  <r>
    <x v="3"/>
    <n v="2047"/>
    <n v="5717"/>
    <s v="X21/N3/45"/>
    <s v="100001355"/>
    <s v="Tienen"/>
    <s v="N0030001"/>
    <s v="44.56     "/>
    <s v="Ring Tienen"/>
    <s v="LEOPOLDVEST, bergvest, Kapucijnestraat, Slachthuisstraat"/>
    <n v="24"/>
    <x v="1"/>
    <s v="samen met project 2011, 2015, 2046, 2047 en 2062"/>
    <m/>
    <m/>
    <m/>
    <d v="2013-09-09T00:00:00"/>
    <s v="zie 2015"/>
    <d v="2014-03-17T00:00:00"/>
    <s v="2012/07"/>
    <m/>
    <d v="2014-08-04T00:00:00"/>
    <s v="na 750 werkdagen"/>
    <m/>
    <s v="eind 2018 "/>
    <s v="0/01/00"/>
    <s v=" SWK-VDS "/>
    <s v="VBG NV"/>
    <s v="                             -   € "/>
    <s v="Moet nog gegund worden"/>
    <s v="Start werken voorzien begin augustus 2014"/>
    <m/>
    <m/>
    <m/>
  </r>
  <r>
    <x v="3"/>
    <n v="2062"/>
    <n v="5320"/>
    <s v="X21/N223/6"/>
    <m/>
    <s v="Tienen"/>
    <s v="N0030001"/>
    <s v="42.52     "/>
    <s v="Ring Tienen"/>
    <s v="AARSCHOTSESTEENWEG, Oude leuvensestraat, Withuisstraat, Albertvest"/>
    <n v="27"/>
    <x v="1"/>
    <s v=" samen met project 2011, 2015, 2046, 2047 en 2062 "/>
    <m/>
    <m/>
    <m/>
    <d v="2013-09-09T00:00:00"/>
    <s v="zie 2015"/>
    <d v="2014-03-17T00:00:00"/>
    <s v="2012/07"/>
    <m/>
    <d v="2014-08-04T00:00:00"/>
    <s v="na 750 werkdagen"/>
    <m/>
    <s v="eind 2018 "/>
    <s v="0/01/00"/>
    <s v=" SWK-VDS "/>
    <s v="VBG NV"/>
    <s v="                             -   € "/>
    <s v="Moet nog gegund worden"/>
    <s v="Start werken voorzien begin augustus 2014"/>
    <m/>
    <m/>
    <m/>
  </r>
  <r>
    <x v="3"/>
    <n v="2065"/>
    <n v="5710"/>
    <s v="X21/R22/29"/>
    <n v="100004389"/>
    <s v="Kraainem"/>
    <s v="R0220001"/>
    <s v="11.25     "/>
    <s v="Woluwelaan"/>
    <s v="WOLUWEDAL, J. Van Hovestraat, Woluwelaan, Oudstrijderslaan, Woluwedal,  Tramlaan, Statieplaats"/>
    <n v="21"/>
    <x v="1"/>
    <n v="6252094.3399999999"/>
    <m/>
    <m/>
    <m/>
    <d v="2014-07-08T00:00:00"/>
    <n v="6252094.3399999999"/>
    <d v="2014-12-18T00:00:00"/>
    <s v="2012/71"/>
    <m/>
    <d v="2015-08-04T00:00:00"/>
    <s v="na 270 werkdagen"/>
    <m/>
    <s v="eind 2018 "/>
    <s v="0/01/00"/>
    <s v=" SWK-VDS "/>
    <s v="Viabuild"/>
    <s v="                             -   € "/>
    <s v="Bouwvergunning reeds ingediend. VTG zal in februari ingediend worden"/>
    <s v="Bouwvergunning reeds ingediend. VTG is ook ingediend. Aanbesteding heeft plaatsgevonden"/>
    <s v="Effectieve start der werken in maart - april 2015 (na de werken van de nutsmy)"/>
    <m/>
    <m/>
  </r>
  <r>
    <x v="3"/>
    <n v="2074"/>
    <n v="5715"/>
    <s v="X21/N21/38"/>
    <s v="100000361"/>
    <s v="Machelen"/>
    <s v="R0220001"/>
    <s v="16.19     "/>
    <s v="Woluwelaan"/>
    <s v="HAACHTSESTEENWEG"/>
    <n v="19"/>
    <x v="2"/>
    <n v="2598566.9500000002"/>
    <m/>
    <m/>
    <d v="2012-10-01T00:00:00"/>
    <d v="2012-11-23T00:00:00"/>
    <n v="2598566.9500000002"/>
    <m/>
    <m/>
    <m/>
    <d v="2013-08-01T00:00:00"/>
    <s v="uitgevoerd"/>
    <d v="2015-06-19T00:00:00"/>
    <s v="aannemer moet nog een aantal zaken in orde brengen."/>
    <s v="0/01/00"/>
    <s v=" Arcadis Gedas "/>
    <s v="Verhaeren"/>
    <s v="                             -   € "/>
    <s v="VTG goedgekeurd op 27/08/2012. Betekening op 05/02/2013"/>
    <s v="VTG goedgekeurd op 27/08/2012. Betekening op 05/02/2013"/>
    <s v="De palen van de verkeerslichten moeten nog geplaatst worden en de kruispunten moeten nog wat aangepast worden. De werken zouden eind maart 2015 klaar moeten zijn."/>
    <s v="Project bijna afgerond. Wel een claim lopende van AWV tegen Arcadis omwille van het zwaar onderschatten aantal damplanken in bestek."/>
    <s v="PV einde der werken werd reeds gegeven, maar er zijn nog opmerkingen op de werken en de voorlopige oplevering werd nog niet gegeven."/>
  </r>
  <r>
    <x v="3"/>
    <n v="2076"/>
    <m/>
    <m/>
    <m/>
    <s v="Leuven"/>
    <s v="N0020001"/>
    <s v="23.71     "/>
    <s v="Steenweg Leuven - Diest"/>
    <s v="LEUVENSESTRAAT, Diestsesteenweg, Ijzerenwegstraat"/>
    <n v="21"/>
    <x v="2"/>
    <n v="79346"/>
    <m/>
    <m/>
    <m/>
    <d v="2007-09-11T00:00:00"/>
    <n v="79346"/>
    <m/>
    <m/>
    <m/>
    <d v="2008-06-01T00:00:00"/>
    <s v="uitgevoerd"/>
    <s v="AWV deel van de werken is beëindigd"/>
    <m/>
    <s v="0/01/00"/>
    <s v=" LAD "/>
    <s v="Wegebo"/>
    <n v="76448.37"/>
    <s v="In uitvoering - werken in kop van Kessel-Lo. Laatste fase moet nog uitgevoerd worden"/>
    <s v="In uitvoering - werken in kop van Kessel-Lo. Laatste fase moet nog uitgevoerd worden"/>
    <s v="In uitvoering - werken in kop van Kessel-Lo. Laatste fase moet nog uitgevoerd worden"/>
    <m/>
    <s v="Werken zijn in uitvoering"/>
  </r>
  <r>
    <x v="3"/>
    <n v="2134"/>
    <n v="5713"/>
    <s v="X21/N223/4"/>
    <s v="999060995"/>
    <s v="Tielt-Winge"/>
    <s v="N2230001"/>
    <s v="7.1       "/>
    <s v="Rijksweg Aarschot-Winge"/>
    <m/>
    <n v="17"/>
    <x v="2"/>
    <n v="593969.35"/>
    <m/>
    <m/>
    <m/>
    <d v="2012-11-27T00:00:00"/>
    <n v="593969.35"/>
    <m/>
    <m/>
    <m/>
    <d v="2013-11-25T00:00:00"/>
    <s v="uitgevoerd"/>
    <d v="2014-12-17T00:00:00"/>
    <m/>
    <s v="Binnenkort"/>
    <s v=" Technum "/>
    <s v="Ambaro nv"/>
    <s v="                             -   € "/>
    <s v="in uitvoering "/>
    <s v="in uitvoering "/>
    <s v="Werken wat uitgelopen qua termijn omwille van financiële discussies met aannemer. In voorjaar 2015 moeten de allerlaatste werken uitgevoerd worden."/>
    <s v="Voorlopige oplevering nog niet gegeven omdat de resultaten van de proeven nog maar net binnen zijn en nu geëvalueerd worden en omdat nog geen datum voor rondgang voorlopige oplevering ingepland werd. De werken zelf zijn wel beëindigd."/>
    <s v="Werken zijn beëindigd, mar nog niet voorlopig opgeleverd. Er werden proeven genomen en de resultaten zijn bekomen, maar de aannemer vraagt tegenproeven. Dit dossier moet dus noch technisch afgehandeld worden."/>
  </r>
  <r>
    <x v="3"/>
    <n v="2136"/>
    <m/>
    <m/>
    <m/>
    <s v="Vilvoorde"/>
    <s v="N0010001"/>
    <s v="4.37      "/>
    <s v="Steenweg op Buda"/>
    <m/>
    <n v="31"/>
    <x v="5"/>
    <n v="1425105"/>
    <m/>
    <m/>
    <m/>
    <d v="2008-12-11T00:00:00"/>
    <n v="1425105"/>
    <m/>
    <m/>
    <m/>
    <d v="2011-05-02T00:00:00"/>
    <s v="uitgevoerd"/>
    <d v="2015-07-06T00:00:00"/>
    <d v="2016-04-01T00:00:00"/>
    <d v="2016-04-26T00:00:00"/>
    <s v=" Grontmij "/>
    <s v="Wegebo"/>
    <s v="                             -   € "/>
    <s v="In uitvoering. Project met zeer veel problemen met nutsleidingen. Rioolrenovatie moet nog uitgevoerd worden."/>
    <s v="In uitvoering. Project met zeer veel problemen met nutsleidingen. Rioolrenovatie moet nog uitgevoerd worden."/>
    <s v="In uitvoering. Project met zeer veel problemen met nutsleidingen. Rioolrenovatie moet nog uitgevoerd worden."/>
    <s v="Men is alles in het werk aan het stellen om project voorlopig te kunnen opleveren. Dit zou zeker voor eind juli moeten gebeuren."/>
    <s v="Werken beëindigd maar nog niet voorlopig opgeleverd. De vraag om oplevering is gesteld, en alles wordt in orde gebracht om de oplevering in orde te kunnen brengen. Men moet enkel nog een aantal PV's afhandelen, en het studiebureau moet een aantal verrekeningen nog in orde brengen."/>
  </r>
  <r>
    <x v="3"/>
    <n v="2138"/>
    <n v="5709"/>
    <s v="X21/N8/18"/>
    <n v="100004588"/>
    <s v="Roosdaal"/>
    <s v="N0080001"/>
    <s v="18.04     "/>
    <s v="Tombergstraat"/>
    <s v="Tezuivenenstraat"/>
    <n v="23"/>
    <x v="1"/>
    <n v="4764098.88"/>
    <s v="VTG goedgekeurd op 22/08/2014"/>
    <s v="begin 2015 (als Aquafin akkoord is)"/>
    <s v="Mits akkoord Aquafin, begin 2015"/>
    <d v="2015-05-15T00:00:00"/>
    <n v="4764098.88"/>
    <d v="2015-08-18T00:00:00"/>
    <s v="2013-30"/>
    <m/>
    <d v="2016-02-08T00:00:00"/>
    <s v="215 werkdagen"/>
    <s v="begin 2018"/>
    <s v="begin 2018"/>
    <s v="0/01/00"/>
    <s v=" SWK-VDS "/>
    <n v="0"/>
    <s v="                             -   € "/>
    <s v="Project met subsidies VMM voor aandeel gemeente. Bouwvergunning aanvragen (incl mer-screening) tegen februari;  VTG midden april. Onteigeningsplannen: ok; plannen MHO: Ok"/>
    <s v="Project met subsidies VMM voor aandeel gemeente. Bouwvergunning aanvragen (incl mer-screening) tegen februari;  VTG naar Brusel verstuurd op 09/07/2014. Onteigeningsplannen: ok; plannen MHO: Ok"/>
    <m/>
    <s v="Aanbesteding heeft net plaatsgevonden"/>
    <s v="Gunningsverslag opgemaakt. Moet nog door Aquafin ondertekend worden."/>
  </r>
  <r>
    <x v="3"/>
    <n v="2140"/>
    <n v="5709"/>
    <s v="X21/N8/18"/>
    <n v="100004588"/>
    <s v="Roosdaal"/>
    <s v="N0080001"/>
    <s v="17.5      "/>
    <s v="Koning Albertstraat"/>
    <s v="Omer De Vidtslaan"/>
    <n v="18"/>
    <x v="1"/>
    <s v="samen met project 2138"/>
    <m/>
    <m/>
    <s v="Mits akkoord Aquafin, begin 2015"/>
    <d v="2015-05-15T00:00:00"/>
    <s v="Zie 2138"/>
    <m/>
    <s v="2013/30"/>
    <m/>
    <d v="2016-02-08T00:00:00"/>
    <s v="215 werkdagen"/>
    <s v="begin 2018"/>
    <s v="begin 2018"/>
    <s v="0/01/00"/>
    <s v=" SWK-VDS "/>
    <n v="0"/>
    <s v="                             -   € "/>
    <s v="Project met subsidies VMM voor aandeel gemeente. Bouwvergunning aanvragen (incl mer-screening) tegen februari;  VTG midden april. Onteigeningsplannen: ok; plannen MHO: Ok"/>
    <s v="Project met subsidies VMM voor aandeel gemeente. Bouwvergunning aanvragen (incl mer-screening) tegen februari; VTG naar Brusel verstuurd op 09/07/2014.  Onteigeningsplannen: ok; plannen MHO: Ok"/>
    <m/>
    <s v="Aanbesteding heeft net plaatsgevonden"/>
    <s v="Gunningsverslag opgemaakt. Moet nog door Aquafin ondertekend worden."/>
  </r>
  <r>
    <x v="3"/>
    <n v="2143"/>
    <n v="5716"/>
    <s v="X21/N3/41"/>
    <s v="999064500"/>
    <s v="Tervuren"/>
    <s v="N0030001"/>
    <s v="13.2      "/>
    <s v="Museumlaan"/>
    <s v="Tramterminus"/>
    <n v="16"/>
    <x v="2"/>
    <n v="1443600"/>
    <m/>
    <m/>
    <d v="2012-10-01T00:00:00"/>
    <d v="2012-11-26T00:00:00"/>
    <n v="1443600"/>
    <m/>
    <m/>
    <m/>
    <d v="2013-04-15T00:00:00"/>
    <m/>
    <d v="2015-11-01T00:00:00"/>
    <m/>
    <s v="0/01/00"/>
    <s v=" Grontmij "/>
    <s v="Deckx"/>
    <s v="                             -   € "/>
    <s v="VTG goedgekeurd op 27/08/2012. Aanvang der werken op 15/04/2013"/>
    <s v="VTG goedgekeurd op 27/08/2012. Aanvang der werken op 15/04/2013"/>
    <m/>
    <m/>
    <s v="Werken nog in uitvoering. Het stuk op de Tervuursesteenweg is wel net beëindigd. Werken nog niet voorlopig opgeleverd."/>
  </r>
  <r>
    <x v="3"/>
    <n v="2157"/>
    <m/>
    <s v="X21/N6/15"/>
    <n v="100010399"/>
    <s v="Sint-Pieters-Leeuw"/>
    <s v="N0060001"/>
    <n v="7.59"/>
    <s v="Bergense Steenweg"/>
    <s v="G. Wittouckstraat"/>
    <n v="19"/>
    <x v="0"/>
    <n v="2448432"/>
    <s v="VTG goedgekeurd op 13/11/2014"/>
    <d v="2016-02-09T00:00:00"/>
    <d v="2017-03-01T00:00:00"/>
    <s v="0/01/00"/>
    <n v="2448432"/>
    <m/>
    <m/>
    <m/>
    <s v="0/01/00"/>
    <s v="180 werkdagen"/>
    <m/>
    <m/>
    <s v="0/01/00"/>
    <s v=" LAD "/>
    <n v="0"/>
    <s v="                             -   € "/>
    <s v="Grontmy heeft project herrekend ikv nieuwe rivhtlijn ivm buffering RWA. Ok.  Bouwaanvraag aanvragen in mei VTG in augustus. Vivaqua heeft budgetten. Brussel zal lichten aan Ikea aanpassen. Daardoor zal inrichting doortocht meer kans maken."/>
    <s v="Grontmy heeft project herrekend ikv nieuwe rivhtlijn ivm buffering RWA. Ok.  Bouwaanvraag aanvragen in mei VTG in augustus. Vivaqua heeft budgetten. Brussel zal lichten aan Ikea aanpassen. Daardoor zal inrichting doortocht meer kans maken."/>
    <m/>
    <s v="On hold geplaatst, geen publicatie ten gunste van project in Grimbergen"/>
    <s v="Project werd (nadat het VTG goedgekeurd werd) in februari 2015 on hold gezet wegens het ontbreken van de nodige TV3V kredieten. Conform de afspraken van de directieraad van 24 september 2015 wordt dit bestek aangepast aan de laatste versie van het SB en zal het bestek aanbesteed worden."/>
  </r>
  <r>
    <x v="3"/>
    <n v="2166"/>
    <n v="5721"/>
    <m/>
    <m/>
    <s v="Aarschot"/>
    <s v="N0190001"/>
    <n v="39.880000000000003"/>
    <s v="Herseltsesteenweg"/>
    <s v="Oude Mechelsebaan"/>
    <n v="21"/>
    <x v="0"/>
    <n v="1153990"/>
    <s v="midden 2017; onteigeningen vlotten niet, waardoor aanbesteding steeds achteruit wordt geschoven"/>
    <m/>
    <d v="2017-08-01T00:00:00"/>
    <s v="0/01/00"/>
    <s v="                   -   €"/>
    <m/>
    <m/>
    <m/>
    <s v="0/01/00"/>
    <m/>
    <m/>
    <m/>
    <s v="0/01/00"/>
    <s v=" LAD "/>
    <n v="0"/>
    <s v="                             -   € "/>
    <s v="Onteigeningen (MB 09/02/2011 - 16/62). Procedure bij RvS lopende. Aangepaste onteigeningsplannen worden in februari naar aankoopcomité gestuurd. VTG af in augustus 2014."/>
    <s v="Onteigeningen (MB 09/02/2011 - 16/62). Procedure bij RvS lopende. Aangepaste onteigeningsplannen worden in februari naar aankoopcomité gestuurd. VTG af in augustus 2014."/>
    <s v="Bouwvergunning wordt eerstdaags aangevraagd. Bestek is in opmaak."/>
    <s v="Wachten nog steeds op bestek van het studiebureau. Het studiebureau werkt bijzonder traag en heeft al 10-tallen keren beloofd alles af te leveren."/>
    <s v="Project werd in februari 2015 on hold gezet wegens het ontbreken van de nodige TV3V kredieten. Conform de afspraken van de directieraad van 24 september 2015 wordt dit bestek aangepast aan de nieuwe versie van het SB en zal het VTG ingediend worden."/>
  </r>
  <r>
    <x v="3"/>
    <n v="7179"/>
    <n v="5905"/>
    <s v="X21/N29/21"/>
    <m/>
    <s v="Lummen"/>
    <s v="N0290001"/>
    <s v="79.53     "/>
    <s v="Grote Baan"/>
    <s v="Blankaarstraat"/>
    <n v="26"/>
    <x v="0"/>
    <n v="525000"/>
    <s v="Voorrang gegeven aan andere projecten"/>
    <m/>
    <m/>
    <s v="0/01/00"/>
    <s v="                   -   €"/>
    <m/>
    <m/>
    <m/>
    <s v="0/01/00"/>
    <m/>
    <m/>
    <m/>
    <s v="0/01/00"/>
    <s v=" LAD "/>
    <n v="0"/>
    <s v="                             -   € "/>
    <s v="Plan wordt herwerkt om de nutsleidingen er in te steken. Een nieuw onteigeningsplan in opmaak. Een MB moet nog aangevraagd worden eind februari. Eerst toch nog eens nagaan of plan kan herwerkt zonder onteigeningen.  VTG tegen augustus, publiceren in september."/>
    <s v="Plan wordt herwerkt om de nutsleidingen er in te steken. Een nieuw onteigeningsplan in opmaak. Een MB moet nog aangevraagd worden eind februari. Eerst toch nog eens nagaan of plan kan herwerkt zonder onteigeningen.  VTG tegen augustus, publiceren in september."/>
    <s v="VTG zal in de komende maanden ingediend worden"/>
    <s v="Wegens het ontbreken van budgetten en een tekort aan personeel wordt hieraan niet verder gewerkt op dit moment."/>
    <s v="Project is intern on hold gezet, om prioriteit te geven aan de TV3V projecten die dicht bij aanbesteding staan. Er moet nog heel wat werk verzet worden in dit dossier en er is nog steeds grote onduidelijkheid mbt de onteigeningen die nodig zijn. "/>
  </r>
  <r>
    <x v="4"/>
    <n v="3022"/>
    <m/>
    <s v="TV3V-028"/>
    <m/>
    <s v="Waregem"/>
    <s v="N3820001"/>
    <s v="11.74     "/>
    <s v="EXPRESWEG"/>
    <s v="EIKENLAAN"/>
    <n v="31"/>
    <x v="1"/>
    <n v="400000"/>
    <m/>
    <m/>
    <m/>
    <d v="2009-01-30T00:00:00"/>
    <n v="1"/>
    <m/>
    <m/>
    <m/>
    <d v="2010-04-26T00:00:00"/>
    <m/>
    <m/>
    <m/>
    <s v="0/01/00"/>
    <s v=" Duynslaeger - Lobelle-SCES - VK Engineering "/>
    <s v="Stadsbader"/>
    <s v="                            -   €"/>
    <s v="Enkel nog een vangrail te plaatsen"/>
    <s v="nieuwe GBC nodig, omdat stad Waregem wil afwijken van PAC beslissing van vroeger"/>
    <m/>
    <m/>
    <s v="afsluiten zijstraat Eikenlaan/Renthuisstraat. Voorzien einde 2015."/>
  </r>
  <r>
    <x v="4"/>
    <n v="3053"/>
    <m/>
    <m/>
    <m/>
    <s v="Lichtervelde"/>
    <s v="N0320001"/>
    <s v="23.55     "/>
    <s v="ROESELAREBAAN"/>
    <s v="OMLEIDING"/>
    <n v="36"/>
    <x v="4"/>
    <n v="1000000"/>
    <d v="2017-07-01T00:00:00"/>
    <m/>
    <s v="najaar 2017"/>
    <m/>
    <m/>
    <m/>
    <s v="2007/62"/>
    <m/>
    <d v="2018-03-01T00:00:00"/>
    <m/>
    <m/>
    <m/>
    <s v="0/01/00"/>
    <s v="AWV"/>
    <s v="Gebr. De Waele (failliet gegaan)"/>
    <s v="                            -   €"/>
    <s v="PRUP nog in opmaak (vermoedelijk tot eind 2013)"/>
    <s v="PRUP nog in opmaak (vermoedelijk tot eind 2013)"/>
    <s v="Onteigeningen op te starten in voorjaar 2015"/>
    <m/>
    <s v="Aannemer in juni 2015 failliet verklaard. Er wordt juridisch onderzocht wat de mogelijkheden zijn. Overeenkomstig artikel 21, § 4 AAV van de oude overheidsopdrachtenregelgeving kan de aanbestedende overheid, onverminderd de toepassing van de maatregelen van ambtswege, de opdracht verbreken in geval van faillissement van de aannemer. De aanbestedende overheid kan er ook voor opteren om een overeenkomst te sluiten met de curator om de opdracht verder te zetten of de opdracht overdragen aan een derde aangesteld door de curator. Ook BMV is niet meer overtuigd van het voorliggend ontwerp. Het agentschap Wegen en Verkeer heeft recent ook de onteigeningsprocedure stilgelegd omwille van bovengenoemde problematiek._x000a_Er wordt nog een financiële afweging gemaakt tussen een nieuw concept en het voorliggende 10 jaar oude ontwerp."/>
  </r>
  <r>
    <x v="4"/>
    <n v="3088"/>
    <n v="6249"/>
    <s v="X30/N49/72"/>
    <n v="100014531"/>
    <s v="Knokke-Heist"/>
    <s v="N0490001"/>
    <s v="82.48     "/>
    <s v="NATIENLAAN"/>
    <s v="KALVEKEETDIJK"/>
    <n v="31"/>
    <x v="0"/>
    <n v="6035950.0099999998"/>
    <s v=" juli 2016"/>
    <m/>
    <d v="2017-01-01T00:00:00"/>
    <s v="0/01/00"/>
    <s v="                   -   €"/>
    <m/>
    <m/>
    <m/>
    <d v="2017-04-01T00:00:00"/>
    <m/>
    <m/>
    <m/>
    <s v="0/01/00"/>
    <s v=" Duynslaeger - Lobelle-SCES - VK Engineering "/>
    <n v="0"/>
    <s v="                            -   €"/>
    <s v="Studie opnieuw aanbesteed. Technum voert studie uit (raming werken 5,3 miljoen euro)"/>
    <s v="Studie opnieuw aanbesteed. Technum voert studie uit (raming werken 5,3 miljoen euro). werd een nieuwe studie gelanceerd voor het volledig ontwerp van het kruispunt. Technum haalde dit binnen._x000a_Net voor de zomer werd de startnota goedgekeurd door de RMC. Technum is momenteel bezig met de opmaak van de projectnota_x000a_"/>
    <m/>
    <m/>
    <s v="VTG klaar, dringend krediet nodig voor grondinnames omwille van de coördinatie met de nutsleidingen. Omwille van de opening van het ziekenhuis dient dit project zo spoedig mogelijk aanbesteed te worden."/>
  </r>
  <r>
    <x v="4"/>
    <n v="3102"/>
    <n v="6258"/>
    <s v="X30/N36/52"/>
    <n v="100000985"/>
    <s v="Deerlijk"/>
    <s v="N0360001"/>
    <s v="31.39     "/>
    <s v="RINGLAAN"/>
    <s v="KORTRIJKSE HEERWEG"/>
    <n v="25"/>
    <x v="0"/>
    <n v="600000"/>
    <d v="2017-03-01T00:00:00"/>
    <d v="2017-04-01T00:00:00"/>
    <d v="2017-06-01T00:00:00"/>
    <s v="0/01/00"/>
    <s v="                   -   €"/>
    <m/>
    <m/>
    <m/>
    <s v="voorjaar 2018"/>
    <m/>
    <m/>
    <m/>
    <s v="0/01/00"/>
    <s v=" Duynslaeger - Lobelle-SCES - VK Engineering "/>
    <n v="0"/>
    <s v="                            -   €"/>
    <s v="Onteigening in der minne. Bouwvergunning nog nodig."/>
    <s v="Onteigening verworven. Bouwvergunning nog nodig."/>
    <m/>
    <s v="Studiebureau blijft dralen met aanpassing plannen buiten contract"/>
    <m/>
  </r>
  <r>
    <x v="4"/>
    <n v="3104"/>
    <n v="6255"/>
    <s v="TV3V-028"/>
    <m/>
    <s v="Waregem"/>
    <s v="N0430001"/>
    <s v="29.39     "/>
    <s v="GENTSEWEG"/>
    <s v="EXPRESWEG"/>
    <n v="18"/>
    <x v="2"/>
    <n v="2444924"/>
    <m/>
    <m/>
    <m/>
    <d v="2009-01-30T00:00:00"/>
    <n v="2444924"/>
    <m/>
    <m/>
    <m/>
    <d v="2010-04-26T00:00:00"/>
    <m/>
    <m/>
    <m/>
    <s v="0/01/00"/>
    <s v=" Duynslaeger - Lobelle-SCES - VK Engineering "/>
    <s v="Stadsbader"/>
    <s v="                            -   €"/>
    <s v="zie 3022"/>
    <s v="zie 3022"/>
    <s v="dient nog de afsluiting van Eikenlaan/Renthuislaan voorzien te worden, zodus is nog geen voorlopige oplevering gekend, wellicht in 1ste of 2de kwartaal 2015"/>
    <m/>
    <s v="Zit in cluster met project 3022, en wacht daarop."/>
  </r>
  <r>
    <x v="4"/>
    <n v="3122"/>
    <n v="5345"/>
    <s v="X30/N50/58"/>
    <m/>
    <s v="Kortrijk"/>
    <s v="N0500001"/>
    <s v="59.49     "/>
    <s v="DOORNIKSESTEENWEG"/>
    <s v="PRESIDENT KENNEDYLAAN"/>
    <n v="20"/>
    <x v="2"/>
    <n v="942216"/>
    <m/>
    <m/>
    <m/>
    <d v="2010-11-10T00:00:00"/>
    <n v="942216"/>
    <m/>
    <m/>
    <m/>
    <d v="2011-06-01T00:00:00"/>
    <m/>
    <m/>
    <m/>
    <s v="0/01/00"/>
    <s v=" Arcadis Gedas "/>
    <s v="Norré-Behaegel"/>
    <s v="                            -   €"/>
    <s v="aannemer moet bepaalde zaken nog opnieuw doen"/>
    <s v="aannemer moet bepaalde zaken nog opnieuw doen"/>
    <s v="Verrekening nr 5 goedgekeurd. Rioleringskous nog aan te brengen"/>
    <m/>
    <s v="Rioolrenovatie. Uitvoering 15/10/2015."/>
  </r>
  <r>
    <x v="4"/>
    <n v="3133"/>
    <n v="2367"/>
    <m/>
    <m/>
    <s v="Oudenburg"/>
    <s v="N3670001"/>
    <s v="14.04     "/>
    <s v="Brugsesteenweg"/>
    <s v="Zeeweg"/>
    <n v="20"/>
    <x v="2"/>
    <n v="913986"/>
    <m/>
    <m/>
    <m/>
    <d v="2009-11-10T00:00:00"/>
    <n v="913986"/>
    <m/>
    <m/>
    <m/>
    <d v="2010-03-15T00:00:00"/>
    <m/>
    <d v="2013-07-08T00:00:00"/>
    <m/>
    <s v="Is afgewerkt maar nog niet opgeleverd. Maakt deel uit van groter werk"/>
    <s v=" Duynslaeger - Lobelle-SCES - VK Engineering "/>
    <s v="Verhelst"/>
    <s v="                            -   €"/>
    <s v="dossier met diverse partners."/>
    <s v="dossier met diverse partners."/>
    <m/>
    <m/>
    <m/>
  </r>
  <r>
    <x v="4"/>
    <n v="3169"/>
    <m/>
    <m/>
    <m/>
    <s v="Knokke-Heist"/>
    <s v="N0490001"/>
    <s v="82.59     "/>
    <s v="NATIENLAAN"/>
    <m/>
    <n v="20"/>
    <x v="0"/>
    <n v="1"/>
    <s v=" juli 2016"/>
    <m/>
    <s v="zie 3088"/>
    <s v="0/01/00"/>
    <s v="                   -   €"/>
    <m/>
    <m/>
    <m/>
    <d v="2017-04-01T00:00:00"/>
    <m/>
    <m/>
    <m/>
    <s v="0/01/00"/>
    <s v=" Duynslaeger - Lobelle-SCES - VK Engineering "/>
    <n v="0"/>
    <s v="                            -   €"/>
    <m/>
    <s v="zie 3088"/>
    <m/>
    <m/>
    <m/>
  </r>
  <r>
    <x v="4"/>
    <n v="3197"/>
    <n v="6256"/>
    <s v="X30/N32/18"/>
    <n v="999061972"/>
    <s v="Wevelgem"/>
    <s v="N0320001"/>
    <n v="448480"/>
    <s v="Kezelberg"/>
    <s v="N32d Ieperstraat "/>
    <n v="20"/>
    <x v="0"/>
    <n v="843671"/>
    <d v="2017-06-01T00:00:00"/>
    <d v="2017-07-01T00:00:00"/>
    <d v="2017-09-01T00:00:00"/>
    <s v="0/01/00"/>
    <s v="                   -   €"/>
    <m/>
    <m/>
    <m/>
    <s v="0/01/00"/>
    <m/>
    <m/>
    <m/>
    <s v="0/01/00"/>
    <s v=" Duynslaeger - Lobelle-SCES - VK Engineering "/>
    <n v="0"/>
    <s v="                            -   €"/>
    <s v="Bestek omzetting versie 2.2, nog geen geplande datum aanbesteding door problemen onteigeningsdossiers"/>
    <s v="Datum aanbesteding wordt telkens verschoven door het studiebureau. Er dient herwerking nr laatste versie standdaardbestek nog gedaan worden, aanpassing met V-plan, bouwvergunning en motivering onteigening ontbreken nog."/>
    <s v="Onteigeningsdossier wordt aangepast tegen woensdag 21/1/2015; daarna bestek en meetstaat met bestekmaker aan te passen nr nieuw SB nog. Plans zijn klaar.V-plan is lopende"/>
    <m/>
    <s v="motivering onteigeningsbesluit ontbreekt. Onteigening is nog niet opgestart. Bestek en meetstaat nog niet aangepast en V-plan ontbreekt."/>
  </r>
  <r>
    <x v="4"/>
    <n v="3200"/>
    <n v="6247"/>
    <s v="X30/N397/13"/>
    <s v="100000452"/>
    <s v="Brugge"/>
    <s v="N3970001"/>
    <s v="0.704     "/>
    <s v="Koning Albert I-laan"/>
    <s v="Rijselstraat"/>
    <n v="22"/>
    <x v="2"/>
    <n v="6351282"/>
    <m/>
    <m/>
    <s v=" / "/>
    <d v="2012-11-22T00:00:00"/>
    <n v="6351282"/>
    <m/>
    <m/>
    <d v="2013-03-01T00:00:00"/>
    <d v="2013-05-01T00:00:00"/>
    <m/>
    <s v="midden 2015"/>
    <m/>
    <s v="0/01/00"/>
    <s v=" Grontmij "/>
    <s v="THV Aswebo-Depret"/>
    <s v="                            -   €"/>
    <s v="onteigeningen lopen"/>
    <s v="onteigeningen lopen"/>
    <m/>
    <m/>
    <m/>
  </r>
  <r>
    <x v="4"/>
    <n v="3202"/>
    <n v="5686"/>
    <s v="X30/N34/90"/>
    <m/>
    <s v="Blankenberge"/>
    <s v="N0340001"/>
    <n v="136690"/>
    <s v="Koninklijke Laan/Kasteelstraat"/>
    <s v="Vredelaan"/>
    <n v="21"/>
    <x v="2"/>
    <n v="1440827"/>
    <m/>
    <m/>
    <m/>
    <d v="2010-10-05T00:00:00"/>
    <n v="1440827"/>
    <m/>
    <m/>
    <m/>
    <d v="2011-02-08T00:00:00"/>
    <m/>
    <m/>
    <s v="Aangevraagd bij SB"/>
    <s v="Kan opgeleverd worden. Maakt deel uit van groter werk over verschillende jaren en is nu afgewerkt. PV oplevering dr Lobelle. De Lijn bouwheer."/>
    <s v=" Duynslaeger - Lobelle-SCES - VK Engineering "/>
    <s v="TV Taveire-Frateur De Pourcq"/>
    <s v="                             -   € "/>
    <s v="Maakt deel uit van groter werk over verschillende jaren. De Lijn bouwheer"/>
    <s v="Maakt deel uit van groter werk over verschillende jaren. Nu afgerond.De Lijn bouwheer"/>
    <m/>
    <m/>
    <m/>
  </r>
  <r>
    <x v="4"/>
    <n v="3203"/>
    <n v="5686"/>
    <s v="X30/N34/90"/>
    <m/>
    <s v="Blankenberge"/>
    <s v="N0340001"/>
    <n v="139900"/>
    <s v="Koninklijke laan"/>
    <s v="Oude Wenduinesteenweg"/>
    <n v="23"/>
    <x v="2"/>
    <n v="1"/>
    <m/>
    <m/>
    <m/>
    <d v="2010-10-05T00:00:00"/>
    <n v="1"/>
    <m/>
    <m/>
    <m/>
    <d v="2011-02-08T00:00:00"/>
    <m/>
    <m/>
    <s v="Aangevraagd bij SB"/>
    <s v="Kan opgeleverd worden. Maakt deel uit van groter werk over verschillende jaren en is nu afgewerkt. PV oplevering dr Lobelle. De Lijn bouwheer."/>
    <s v=" Duynslaeger - Lobelle-SCES - VK Engineering "/>
    <s v="TV Taveire-Frateur De Pourcq"/>
    <s v="                              -   €  "/>
    <s v="Maakt deel uit van groter werk over verschillende jaren. De Lijn bouwheer"/>
    <s v="Maakt deel uit van groter werk over verschillende jaren. Nu afgerond.De Lijn bouwheer"/>
    <m/>
    <m/>
    <m/>
  </r>
  <r>
    <x v="4"/>
    <n v="3205"/>
    <s v="6250 en 6251"/>
    <s v="X30/N36/51"/>
    <s v="100001471"/>
    <s v="Izegem"/>
    <s v="N0360001"/>
    <n v="173510"/>
    <s v="Rijksweg"/>
    <s v="Uitrit 6 Roeselare"/>
    <n v="30"/>
    <x v="2"/>
    <n v="3793393.69"/>
    <m/>
    <m/>
    <d v="2013-08-27T00:00:00"/>
    <d v="2013-09-16T00:00:00"/>
    <n v="3793393.69"/>
    <m/>
    <m/>
    <m/>
    <d v="2014-02-01T00:00:00"/>
    <m/>
    <m/>
    <m/>
    <s v="0/01/00"/>
    <s v=" Duynslaeger - Lobelle-SCES - VK Engineering "/>
    <s v="Aswebo"/>
    <s v="                            -   €"/>
    <s v="Grondinname plannen lopende.  Definitief dossier wordt overhandigd eind maart 2012. Afstemming vereist met project 3288."/>
    <s v="Grondinname plannen lopende.  Definitief dossier wordt overhandigd eind maart 2012. Afstemming vereist met project 3288."/>
    <m/>
    <m/>
    <s v="Einde der werken: wellicht november 2015"/>
  </r>
  <r>
    <x v="4"/>
    <n v="3210"/>
    <n v="6257"/>
    <s v="X30/N37/30"/>
    <s v="999063010"/>
    <s v="Ardooie"/>
    <s v="N0370001"/>
    <n v="235000"/>
    <s v="Roeselaarsestraat"/>
    <s v="Cloetbergstraat"/>
    <n v="21"/>
    <x v="2"/>
    <n v="560255"/>
    <m/>
    <m/>
    <m/>
    <d v="2012-12-17T00:00:00"/>
    <n v="560255"/>
    <m/>
    <m/>
    <m/>
    <d v="2013-08-19T00:00:00"/>
    <m/>
    <d v="2014-04-11T00:00:00"/>
    <d v="2015-03-01T00:00:00"/>
    <s v="0/01/00"/>
    <s v=" Duynslaeger - Lobelle-SCES - VK Engineering "/>
    <s v="Vuylsteke"/>
    <s v="                            -   €"/>
    <m/>
    <m/>
    <s v="Verrekeningen nog te bespreken met AWV, Aquafin en studiebureau"/>
    <m/>
    <s v="wacht op goedkeuring bijakte alvorens VO kan gebeuren."/>
  </r>
  <r>
    <x v="4"/>
    <n v="3217"/>
    <n v="6252"/>
    <s v="X30/N50/61"/>
    <s v="999057619"/>
    <s v="Kortrijk"/>
    <s v="N0500001"/>
    <n v="622000"/>
    <s v="Brugsesteenweg"/>
    <s v="Iepersestraat"/>
    <n v="26"/>
    <x v="2"/>
    <n v="1266952"/>
    <m/>
    <m/>
    <m/>
    <d v="2011-11-28T00:00:00"/>
    <n v="1266952"/>
    <m/>
    <m/>
    <m/>
    <d v="2012-07-23T00:00:00"/>
    <m/>
    <d v="2014-11-14T00:00:00"/>
    <m/>
    <s v="0/01/00"/>
    <s v=" Duynslaeger - Lobelle-SCES - VK Engineering "/>
    <s v="Norré-Behaegel"/>
    <s v="                            -   €"/>
    <s v="afstemming met werken R8 Kortrijk"/>
    <s v="is bijna volledig uitgevoerd, uitgezonderd nog aan te brengen rode slem op fietspad ene kant wellicht in 3de kwartaal 2014;"/>
    <s v="Markering fietspad ontbreekt nog."/>
    <m/>
    <m/>
  </r>
  <r>
    <x v="4"/>
    <n v="3249"/>
    <m/>
    <m/>
    <m/>
    <s v="Kortrijk"/>
    <s v="N0080001"/>
    <n v="87476"/>
    <s v="Meensesteenweg"/>
    <s v="Kortrijkstraat/Noordstraat"/>
    <n v="21"/>
    <x v="2"/>
    <n v="607926"/>
    <m/>
    <m/>
    <m/>
    <d v="2009-12-10T00:00:00"/>
    <n v="607926"/>
    <m/>
    <m/>
    <m/>
    <d v="2010-04-22T00:00:00"/>
    <m/>
    <d v="2011-12-09T00:00:00"/>
    <m/>
    <s v="0/01/00"/>
    <s v=" Duynslaeger - Lobelle-SCES - VK Engineering "/>
    <s v="Stadsbader"/>
    <s v="                            -   €"/>
    <s v="nog opmerkingen weg te werken vóór VO"/>
    <s v="nog opmerkingen weg te werken vóór VO"/>
    <s v="laatste details zijn nog bezig ivm V.O. zoals asbuiltdossier oa.; wellicht binnenkort VO"/>
    <m/>
    <s v="zaken ontbreken nog om werken op te leveren"/>
  </r>
  <r>
    <x v="4"/>
    <n v="3288"/>
    <n v="6254"/>
    <s v="X30/N357/29"/>
    <s v="999057622"/>
    <s v="Izegem"/>
    <s v="N3570001"/>
    <n v="4500"/>
    <s v="Roeselaarsestraat"/>
    <s v="Rumbeeksestraat"/>
    <n v="23"/>
    <x v="2"/>
    <n v="1022820.83"/>
    <m/>
    <m/>
    <d v="2013-02-18T00:00:00"/>
    <d v="2013-02-18T00:00:00"/>
    <n v="1022820.83"/>
    <m/>
    <m/>
    <d v="2013-10-16T00:00:00"/>
    <d v="2013-12-16T00:00:00"/>
    <m/>
    <d v="2015-04-01T00:00:00"/>
    <m/>
    <s v="0/01/00"/>
    <s v=" Arcadis Gedas "/>
    <s v="Stadsbader"/>
    <s v="                            -   €"/>
    <s v="Afstemming vereist met werken project 3205.  Bestek omzetting versie 2.2."/>
    <m/>
    <m/>
    <m/>
    <s v="zaken ontbreken nog om werken op te leveren"/>
  </r>
  <r>
    <x v="4"/>
    <n v="3297"/>
    <n v="5343"/>
    <s v="X30/R8/66"/>
    <s v="999045871"/>
    <s v="Kortrijk"/>
    <s v="N395901"/>
    <s v="1.99      "/>
    <s v="Ringlaan N395a"/>
    <s v="Izegemstraat"/>
    <n v="30"/>
    <x v="2"/>
    <n v="760820"/>
    <m/>
    <m/>
    <m/>
    <d v="2010-07-15T00:00:00"/>
    <n v="760820"/>
    <m/>
    <m/>
    <m/>
    <d v="2011-05-01T00:00:00"/>
    <m/>
    <s v="Openstelling voor verkeer 01/10/2014"/>
    <m/>
    <s v="0/01/00"/>
    <s v=" Duynslaeger - Lobelle-SCES - VK Engineering "/>
    <s v="TV Devagro-Gabecon"/>
    <s v="                            -   €"/>
    <s v="VO geweigerd - proefresulaten + nog uit te voeren werken,"/>
    <s v="VO geweigerd - proefresulaten + nog uit te voeren werken,"/>
    <m/>
    <m/>
    <m/>
  </r>
  <r>
    <x v="4"/>
    <n v="3300"/>
    <m/>
    <m/>
    <m/>
    <s v="Kortrijk"/>
    <s v="R0360001"/>
    <n v="2889"/>
    <s v="Brugsestraat"/>
    <s v="Brugsesteenweg N50"/>
    <n v="22"/>
    <x v="2"/>
    <n v="644697"/>
    <m/>
    <m/>
    <m/>
    <d v="2009-12-10T00:00:00"/>
    <n v="644697"/>
    <m/>
    <m/>
    <m/>
    <d v="2010-04-22T00:00:00"/>
    <m/>
    <m/>
    <m/>
    <s v="0/01/00"/>
    <s v=" Duynslaeger - Lobelle-SCES - VK Engineering "/>
    <s v="Stadsbader"/>
    <s v="                            -   €"/>
    <m/>
    <s v="Enkel nog de rode markering ontbreekt nog ( werd uitgesteld omwille van weer en geschikte condities en ook doordat via onderhoudsbestek de witte markering aangebracht werden, dan kan voorlopige oplevering georganiseerd worden.)"/>
    <s v="nog laatste markering uitvoering en dan VO wellicht in 1ste of 2de kwartaal 2015"/>
    <m/>
    <s v="zaken ontbreken nog om werken op te levere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Draaitabel1" cacheId="1" applyNumberFormats="0" applyBorderFormats="0" applyFontFormats="0" applyPatternFormats="0" applyAlignmentFormats="0" applyWidthHeightFormats="1" dataCaption="Waarden" updatedVersion="4" minRefreshableVersion="3" itemPrintTitles="1" createdVersion="4" indent="0" outline="1" outlineData="1" multipleFieldFilters="0">
  <location ref="A2:I9" firstHeaderRow="1" firstDataRow="2" firstDataCol="1"/>
  <pivotFields count="34">
    <pivotField axis="axisRow" showAll="0">
      <items count="6">
        <item x="0"/>
        <item x="1"/>
        <item x="2"/>
        <item x="3"/>
        <item x="4"/>
        <item t="default"/>
      </items>
    </pivotField>
    <pivotField showAll="0"/>
    <pivotField showAll="0"/>
    <pivotField showAll="0"/>
    <pivotField showAll="0" defaultSubtotal="0"/>
    <pivotField showAll="0"/>
    <pivotField showAll="0"/>
    <pivotField showAll="0"/>
    <pivotField showAll="0"/>
    <pivotField showAll="0"/>
    <pivotField showAll="0"/>
    <pivotField axis="axisCol" showAll="0" sortType="ascending">
      <items count="11">
        <item x="4"/>
        <item x="6"/>
        <item x="0"/>
        <item x="3"/>
        <item m="1" x="8"/>
        <item x="1"/>
        <item x="2"/>
        <item x="5"/>
        <item m="1" x="9"/>
        <item m="1" x="7"/>
        <item t="default"/>
      </items>
    </pivotField>
    <pivotField dataField="1" showAll="0"/>
    <pivotField showAll="0" defaultSubtotal="0"/>
    <pivotField showAll="0" defaultSubtotal="0"/>
    <pivotField showAll="0" defaultSubtotal="0"/>
    <pivotField showAll="0"/>
    <pivotField showAll="0" defaultSubtotal="0"/>
    <pivotField showAll="0" defaultSubtotal="0"/>
    <pivotField showAll="0" defaultSubtotal="0"/>
    <pivotField showAll="0"/>
    <pivotField showAll="0" defaultSubtotal="0"/>
    <pivotField showAll="0" defaultSubtota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s>
  <rowFields count="1">
    <field x="0"/>
  </rowFields>
  <rowItems count="6">
    <i>
      <x/>
    </i>
    <i>
      <x v="1"/>
    </i>
    <i>
      <x v="2"/>
    </i>
    <i>
      <x v="3"/>
    </i>
    <i>
      <x v="4"/>
    </i>
    <i t="grand">
      <x/>
    </i>
  </rowItems>
  <colFields count="1">
    <field x="11"/>
  </colFields>
  <colItems count="8">
    <i>
      <x/>
    </i>
    <i>
      <x v="1"/>
    </i>
    <i>
      <x v="2"/>
    </i>
    <i>
      <x v="3"/>
    </i>
    <i>
      <x v="5"/>
    </i>
    <i>
      <x v="6"/>
    </i>
    <i>
      <x v="7"/>
    </i>
    <i t="grand">
      <x/>
    </i>
  </colItems>
  <dataFields count="1">
    <dataField name="Aantal van Meest recente raming infrastructuur-kost (excl. BTW)" fld="1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Draaitabel3" cacheId="1" applyNumberFormats="0" applyBorderFormats="0" applyFontFormats="0" applyPatternFormats="0" applyAlignmentFormats="0" applyWidthHeightFormats="1" dataCaption="Waarden" updatedVersion="4" minRefreshableVersion="3" itemPrintTitles="1" createdVersion="4" indent="0" outline="1" outlineData="1" multipleFieldFilters="0">
  <location ref="A12:I19" firstHeaderRow="1" firstDataRow="2" firstDataCol="1"/>
  <pivotFields count="34">
    <pivotField axis="axisRow" showAll="0">
      <items count="6">
        <item x="0"/>
        <item x="1"/>
        <item x="2"/>
        <item x="3"/>
        <item x="4"/>
        <item t="default"/>
      </items>
    </pivotField>
    <pivotField showAll="0"/>
    <pivotField showAll="0"/>
    <pivotField showAll="0"/>
    <pivotField showAll="0" defaultSubtotal="0"/>
    <pivotField showAll="0"/>
    <pivotField showAll="0"/>
    <pivotField showAll="0"/>
    <pivotField showAll="0"/>
    <pivotField showAll="0"/>
    <pivotField showAll="0"/>
    <pivotField axis="axisCol" showAll="0" sortType="ascending">
      <items count="11">
        <item x="4"/>
        <item x="6"/>
        <item x="0"/>
        <item x="3"/>
        <item m="1" x="8"/>
        <item x="1"/>
        <item x="2"/>
        <item x="5"/>
        <item m="1" x="9"/>
        <item m="1" x="7"/>
        <item t="default"/>
      </items>
    </pivotField>
    <pivotField dataField="1" showAll="0"/>
    <pivotField showAll="0" defaultSubtotal="0"/>
    <pivotField showAll="0" defaultSubtotal="0"/>
    <pivotField showAll="0" defaultSubtotal="0"/>
    <pivotField showAll="0"/>
    <pivotField showAll="0" defaultSubtotal="0"/>
    <pivotField showAll="0" defaultSubtotal="0"/>
    <pivotField showAll="0" defaultSubtotal="0"/>
    <pivotField showAll="0"/>
    <pivotField showAll="0" defaultSubtotal="0"/>
    <pivotField showAll="0" defaultSubtota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s>
  <rowFields count="1">
    <field x="0"/>
  </rowFields>
  <rowItems count="6">
    <i>
      <x/>
    </i>
    <i>
      <x v="1"/>
    </i>
    <i>
      <x v="2"/>
    </i>
    <i>
      <x v="3"/>
    </i>
    <i>
      <x v="4"/>
    </i>
    <i t="grand">
      <x/>
    </i>
  </rowItems>
  <colFields count="1">
    <field x="11"/>
  </colFields>
  <colItems count="8">
    <i>
      <x/>
    </i>
    <i>
      <x v="1"/>
    </i>
    <i>
      <x v="2"/>
    </i>
    <i>
      <x v="3"/>
    </i>
    <i>
      <x v="5"/>
    </i>
    <i>
      <x v="6"/>
    </i>
    <i>
      <x v="7"/>
    </i>
    <i t="grand">
      <x/>
    </i>
  </colItems>
  <dataFields count="1">
    <dataField name="Som van Meest recente raming infrastructuur-kost (excl. BTW)" fld="12" baseField="0"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Draaitabel2" cacheId="0" dataOnRows="1" applyNumberFormats="0" applyBorderFormats="0" applyFontFormats="0" applyPatternFormats="0" applyAlignmentFormats="0" applyWidthHeightFormats="1" dataCaption="Gegevens" updatedVersion="4" minRefreshableVersion="3" showMemberPropertyTips="0" useAutoFormatting="1" itemPrintTitles="1" createdVersion="4" indent="0" compact="0" compactData="0" gridDropZones="1">
  <location ref="A13:H20" firstHeaderRow="1" firstDataRow="2" firstDataCol="1"/>
  <pivotFields count="31">
    <pivotField axis="axisRow" compact="0" outline="0" subtotalTop="0" showAll="0" includeNewItemsInFilter="1">
      <items count="7">
        <item x="0"/>
        <item x="1"/>
        <item x="2"/>
        <item x="3"/>
        <item x="4"/>
        <item m="1" x="5"/>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Col" compact="0" outline="0" subtotalTop="0" showAll="0" includeNewItemsInFilter="1">
      <items count="18">
        <item m="1" x="14"/>
        <item m="1" x="10"/>
        <item m="1" x="12"/>
        <item m="1" x="11"/>
        <item m="1" x="15"/>
        <item h="1" x="6"/>
        <item h="1" x="5"/>
        <item m="1" x="8"/>
        <item m="1" x="13"/>
        <item m="1" x="9"/>
        <item m="1" x="16"/>
        <item x="7"/>
        <item x="1"/>
        <item x="2"/>
        <item x="3"/>
        <item x="4"/>
        <item x="0"/>
        <item t="default"/>
      </items>
    </pivotField>
    <pivotField compact="0" outline="0" subtotalTop="0" showAll="0" includeNewItemsInFilter="1"/>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numFmtId="165" outline="0" subtotalTop="0" showAll="0" includeNewItemsInFilter="1"/>
    <pivotField compact="0" numFmtId="164" outline="0" subtotalTop="0" showAll="0" includeNewItemsInFilter="1"/>
    <pivotField compact="0" outline="0" showAll="0" defaultSubtotal="0"/>
    <pivotField compact="0" outline="0" subtotalTop="0" showAll="0" includeNewItemsInFilter="1"/>
    <pivotField compact="0" numFmtId="165" outline="0" subtotalTop="0" showAll="0" includeNewItemsInFilter="1"/>
    <pivotField compact="0" outline="0" showAll="0" defaultSubtotal="0"/>
    <pivotField compact="0" outline="0" showAll="0" defaultSubtotal="0"/>
    <pivotField compact="0" numFmtId="165" outline="0" subtotalTop="0" showAll="0" includeNewItemsInFilter="1"/>
    <pivotField compact="0" outline="0" subtotalTop="0" showAll="0" includeNewItemsInFilter="1" defaultSubtotal="0"/>
    <pivotField compact="0" outline="0" subtotalTop="0" showAll="0" includeNewItemsInFilter="1"/>
    <pivotField compact="0" outline="0" showAll="0" defaultSubtotal="0"/>
  </pivotFields>
  <rowFields count="1">
    <field x="0"/>
  </rowFields>
  <rowItems count="6">
    <i>
      <x/>
    </i>
    <i>
      <x v="1"/>
    </i>
    <i>
      <x v="2"/>
    </i>
    <i>
      <x v="3"/>
    </i>
    <i>
      <x v="4"/>
    </i>
    <i t="grand">
      <x/>
    </i>
  </rowItems>
  <colFields count="1">
    <field x="12"/>
  </colFields>
  <colItems count="7">
    <i>
      <x v="11"/>
    </i>
    <i>
      <x v="12"/>
    </i>
    <i>
      <x v="13"/>
    </i>
    <i>
      <x v="14"/>
    </i>
    <i>
      <x v="15"/>
    </i>
    <i>
      <x v="16"/>
    </i>
    <i t="grand">
      <x/>
    </i>
  </colItems>
  <formats count="6">
    <format dxfId="5">
      <pivotArea outline="0" fieldPosition="0"/>
    </format>
    <format dxfId="4">
      <pivotArea field="12" type="button" dataOnly="0" labelOnly="1" outline="0" axis="axisCol" fieldPosition="0"/>
    </format>
    <format dxfId="3">
      <pivotArea type="topRight" dataOnly="0" labelOnly="1" outline="0" fieldPosition="0"/>
    </format>
    <format dxfId="2">
      <pivotArea dataOnly="0" labelOnly="1" outline="0" fieldPosition="0">
        <references count="1">
          <reference field="12" count="0"/>
        </references>
      </pivotArea>
    </format>
    <format dxfId="1">
      <pivotArea dataOnly="0" labelOnly="1" grandCol="1" outline="0" fieldPosition="0"/>
    </format>
    <format dxfId="0">
      <pivotArea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Draaitabel1" cacheId="0" dataOnRows="1" applyNumberFormats="0" applyBorderFormats="0" applyFontFormats="0" applyPatternFormats="0" applyAlignmentFormats="0" applyWidthHeightFormats="1" dataCaption="Gegevens" updatedVersion="4" minRefreshableVersion="3" showMemberPropertyTips="0" useAutoFormatting="1" itemPrintTitles="1" createdVersion="4" indent="0" compact="0" compactData="0" gridDropZones="1">
  <location ref="A3:H10" firstHeaderRow="1" firstDataRow="2" firstDataCol="1"/>
  <pivotFields count="31">
    <pivotField axis="axisRow" compact="0" outline="0" subtotalTop="0" showAll="0" includeNewItemsInFilter="1">
      <items count="7">
        <item x="0"/>
        <item x="1"/>
        <item x="2"/>
        <item x="3"/>
        <item x="4"/>
        <item m="1" x="5"/>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Col" compact="0" outline="0" subtotalTop="0" showAll="0" includeNewItemsInFilter="1">
      <items count="18">
        <item m="1" x="14"/>
        <item m="1" x="10"/>
        <item m="1" x="12"/>
        <item m="1" x="11"/>
        <item m="1" x="15"/>
        <item h="1" x="6"/>
        <item h="1" x="5"/>
        <item m="1" x="8"/>
        <item m="1" x="13"/>
        <item m="1" x="9"/>
        <item m="1" x="16"/>
        <item x="7"/>
        <item x="1"/>
        <item x="2"/>
        <item x="3"/>
        <item x="4"/>
        <item x="0"/>
        <item t="default"/>
      </items>
    </pivotField>
    <pivotField compact="0" outline="0" subtotalTop="0" showAll="0" includeNewItemsInFilter="1"/>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numFmtId="165" outline="0" subtotalTop="0" showAll="0" includeNewItemsInFilter="1"/>
    <pivotField compact="0" numFmtId="164" outline="0" subtotalTop="0" showAll="0" includeNewItemsInFilter="1"/>
    <pivotField compact="0" outline="0" showAll="0" defaultSubtotal="0"/>
    <pivotField compact="0" outline="0" subtotalTop="0" showAll="0" includeNewItemsInFilter="1"/>
    <pivotField compact="0" numFmtId="165" outline="0" subtotalTop="0" showAll="0" includeNewItemsInFilter="1"/>
    <pivotField compact="0" outline="0" showAll="0" defaultSubtotal="0"/>
    <pivotField compact="0" outline="0" showAll="0" defaultSubtotal="0"/>
    <pivotField compact="0" numFmtId="165" outline="0" subtotalTop="0" showAll="0" includeNewItemsInFilter="1"/>
    <pivotField compact="0" outline="0" subtotalTop="0" showAll="0" includeNewItemsInFilter="1" defaultSubtotal="0"/>
    <pivotField compact="0" outline="0" subtotalTop="0" showAll="0" includeNewItemsInFilter="1"/>
    <pivotField compact="0" outline="0" showAll="0" defaultSubtotal="0"/>
  </pivotFields>
  <rowFields count="1">
    <field x="0"/>
  </rowFields>
  <rowItems count="6">
    <i>
      <x/>
    </i>
    <i>
      <x v="1"/>
    </i>
    <i>
      <x v="2"/>
    </i>
    <i>
      <x v="3"/>
    </i>
    <i>
      <x v="4"/>
    </i>
    <i t="grand">
      <x/>
    </i>
  </rowItems>
  <colFields count="1">
    <field x="12"/>
  </colFields>
  <colItems count="7">
    <i>
      <x v="11"/>
    </i>
    <i>
      <x v="12"/>
    </i>
    <i>
      <x v="13"/>
    </i>
    <i>
      <x v="14"/>
    </i>
    <i>
      <x v="15"/>
    </i>
    <i>
      <x v="16"/>
    </i>
    <i t="grand">
      <x/>
    </i>
  </colItems>
  <formats count="5">
    <format dxfId="10">
      <pivotArea outline="0" fieldPosition="0"/>
    </format>
    <format dxfId="9">
      <pivotArea field="12" type="button" dataOnly="0" labelOnly="1" outline="0" axis="axisCol" fieldPosition="0"/>
    </format>
    <format dxfId="8">
      <pivotArea type="topRight" dataOnly="0" labelOnly="1" outline="0" fieldPosition="0"/>
    </format>
    <format dxfId="7">
      <pivotArea dataOnly="0" labelOnly="1" outline="0" fieldPosition="0">
        <references count="1">
          <reference field="12" count="0"/>
        </references>
      </pivotArea>
    </format>
    <format dxfId="6">
      <pivotArea dataOnly="0" labelOnly="1" grandCol="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Tabel1" displayName="Tabel1" ref="A1:AL104" totalsRowShown="0" dataDxfId="50" tableBorderDxfId="49">
  <autoFilter ref="A1:AL104">
    <filterColumn colId="0">
      <filters>
        <filter val="Vlaams-Brabant"/>
      </filters>
    </filterColumn>
  </autoFilter>
  <sortState ref="A2:AL136">
    <sortCondition ref="A1:A136"/>
  </sortState>
  <tableColumns count="38">
    <tableColumn id="1" name="Afdeling" dataDxfId="48"/>
    <tableColumn id="2" name="project nr" dataDxfId="47"/>
    <tableColumn id="3" name="Historianr" dataDxfId="46"/>
    <tableColumn id="4" name="Dossiernr" dataDxfId="45"/>
    <tableColumn id="5" name="eDeltanr" dataDxfId="44"/>
    <tableColumn id="6" name="gemeente" dataDxfId="43"/>
    <tableColumn id="7" name="nr weg" dataDxfId="42"/>
    <tableColumn id="8" name="kmpt" dataDxfId="41"/>
    <tableColumn id="9" name="naam eerste weg" dataDxfId="40"/>
    <tableColumn id="10" name="naam kruisende weg" dataDxfId="39"/>
    <tableColumn id="11" name="gewog prior" dataDxfId="38"/>
    <tableColumn id="13" name="fase" dataDxfId="37"/>
    <tableColumn id="16" name="Meest recente raming infrastructuur-kost (excl. btw)" dataDxfId="36" dataCellStyle="Valuta"/>
    <tableColumn id="18" name="Geplande datum aanvraag VTG (minstens maand en jaar in te vullen)" dataDxfId="35" dataCellStyle="Valuta"/>
    <tableColumn id="19" name="Datum goedkeuring VTG" dataDxfId="34"/>
    <tableColumn id="20" name="Geplande datum aanbesteding (minstens maand en jaar in te vullen)" dataDxfId="33"/>
    <tableColumn id="21" name="Datum aanbe-steding" dataDxfId="32"/>
    <tableColumn id="22" name="Aanbestedings-bedrag (excL btw)" dataDxfId="31" dataCellStyle="Valuta"/>
    <tableColumn id="23" name="Datum vastlegging" dataDxfId="30"/>
    <tableColumn id="17" name="Vastleggingsnummer" dataDxfId="29"/>
    <tableColumn id="24" name="Datum toewijzing" dataDxfId="28"/>
    <tableColumn id="25" name="Datum aanvangsbevel (minstens maand en jaar in te vullen)" dataDxfId="27"/>
    <tableColumn id="14" name="Uitvoeringstermijn (aantal werk- of kalenderdagen)" dataDxfId="26"/>
    <tableColumn id="26" name="Einddatum der werken" dataDxfId="25"/>
    <tableColumn id="27" name="Geplande datum voorlopige oplevering" dataDxfId="24"/>
    <tableColumn id="28" name="Datum voorlopige oplevering" dataDxfId="23"/>
    <tableColumn id="29" name="Studiebureau" dataDxfId="22" dataCellStyle="Valuta"/>
    <tableColumn id="30" name="Aannemer" dataDxfId="21"/>
    <tableColumn id="31" name="Totaal uitvoeringsbedrag na oplevering (incl verre-keningen en herzieningen, excl btw)" dataDxfId="20" dataCellStyle="Valuta"/>
    <tableColumn id="32" name="Knelpunten maart 2014" dataDxfId="19"/>
    <tableColumn id="35" name="Knelpunten midden 2014 (bv. onteigeningen, subsidies riolering, bouwvergunning,…)" dataDxfId="18"/>
    <tableColumn id="39" name="Knelpunten december 2014" dataDxfId="17"/>
    <tableColumn id="36" name="Knelpunten mei 2015" dataDxfId="16"/>
    <tableColumn id="33" name="Knelpunten oktober 2015" dataDxfId="15"/>
    <tableColumn id="34" name="Knelpunten februari 2016" dataDxfId="14"/>
    <tableColumn id="37" name="Knelpunten juni 2016" dataDxfId="13"/>
    <tableColumn id="12" name="Knelpunten april 2017" dataDxfId="12"/>
    <tableColumn id="38" name="Kolom1" dataDxfId="11"/>
  </tableColumns>
  <tableStyleInfo name="Tabelstijl 1"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4.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143"/>
  <sheetViews>
    <sheetView tabSelected="1" zoomScale="60" zoomScaleNormal="60" zoomScaleSheetLayoutView="80" workbookViewId="0">
      <pane xSplit="2" ySplit="1" topLeftCell="C78" activePane="bottomRight" state="frozen"/>
      <selection pane="topRight" activeCell="C1" sqref="C1"/>
      <selection pane="bottomLeft" activeCell="A4" sqref="A4"/>
      <selection pane="bottomRight" activeCell="X108" sqref="X108"/>
    </sheetView>
  </sheetViews>
  <sheetFormatPr defaultColWidth="9.140625" defaultRowHeight="25.5" customHeight="1" x14ac:dyDescent="0.2"/>
  <cols>
    <col min="1" max="1" width="15.5703125" style="1" customWidth="1"/>
    <col min="2" max="2" width="12.85546875" style="1" customWidth="1"/>
    <col min="3" max="3" width="14.28515625" style="1" customWidth="1"/>
    <col min="4" max="4" width="14" style="1" customWidth="1"/>
    <col min="5" max="5" width="12.5703125" style="1" hidden="1" customWidth="1"/>
    <col min="6" max="6" width="18" style="1" customWidth="1"/>
    <col min="7" max="7" width="10.7109375" style="1" customWidth="1"/>
    <col min="8" max="8" width="9.7109375" style="1" customWidth="1"/>
    <col min="9" max="9" width="21.140625" style="2" customWidth="1"/>
    <col min="10" max="10" width="24.140625" style="2" customWidth="1"/>
    <col min="11" max="11" width="15.42578125" style="5" customWidth="1"/>
    <col min="12" max="12" width="13.42578125" style="167" customWidth="1"/>
    <col min="13" max="13" width="16.28515625" style="168" customWidth="1"/>
    <col min="14" max="14" width="18.28515625" style="169" customWidth="1"/>
    <col min="15" max="15" width="27.28515625" style="170" customWidth="1"/>
    <col min="16" max="16" width="17.42578125" style="171" customWidth="1"/>
    <col min="17" max="17" width="13.5703125" style="171" customWidth="1"/>
    <col min="18" max="18" width="17" style="169" customWidth="1"/>
    <col min="19" max="20" width="13.42578125" style="171" hidden="1" customWidth="1"/>
    <col min="21" max="21" width="18.7109375" style="171" customWidth="1"/>
    <col min="22" max="22" width="27.42578125" style="171" customWidth="1"/>
    <col min="23" max="23" width="21.28515625" style="171" customWidth="1"/>
    <col min="24" max="24" width="15.42578125" style="171" customWidth="1"/>
    <col min="25" max="25" width="25.5703125" style="171" customWidth="1"/>
    <col min="26" max="26" width="19.140625" style="171" customWidth="1"/>
    <col min="27" max="27" width="19" style="169" customWidth="1"/>
    <col min="28" max="28" width="16.85546875" style="167" customWidth="1"/>
    <col min="29" max="29" width="29.85546875" style="169" customWidth="1"/>
    <col min="30" max="33" width="27.85546875" style="167" hidden="1" customWidth="1"/>
    <col min="34" max="34" width="9.140625" hidden="1" customWidth="1"/>
    <col min="35" max="35" width="87.140625" style="167" hidden="1" customWidth="1"/>
    <col min="36" max="36" width="83.42578125" style="167" hidden="1" customWidth="1"/>
    <col min="37" max="37" width="83.42578125" style="167" customWidth="1"/>
    <col min="38" max="38" width="8.85546875"/>
    <col min="39" max="39" width="31.28515625" style="6" customWidth="1"/>
    <col min="40" max="16384" width="9.140625" style="1"/>
  </cols>
  <sheetData>
    <row r="1" spans="1:39" ht="83.25" customHeight="1" x14ac:dyDescent="0.2">
      <c r="A1" s="126" t="s">
        <v>109</v>
      </c>
      <c r="B1" s="40" t="s">
        <v>281</v>
      </c>
      <c r="C1" s="40" t="s">
        <v>111</v>
      </c>
      <c r="D1" s="40" t="s">
        <v>112</v>
      </c>
      <c r="E1" s="40" t="s">
        <v>647</v>
      </c>
      <c r="F1" s="40" t="s">
        <v>282</v>
      </c>
      <c r="G1" s="40" t="s">
        <v>283</v>
      </c>
      <c r="H1" s="40" t="s">
        <v>284</v>
      </c>
      <c r="I1" s="40" t="s">
        <v>285</v>
      </c>
      <c r="J1" s="40" t="s">
        <v>286</v>
      </c>
      <c r="K1" s="41" t="s">
        <v>287</v>
      </c>
      <c r="L1" s="40" t="s">
        <v>288</v>
      </c>
      <c r="M1" s="42" t="s">
        <v>949</v>
      </c>
      <c r="N1" s="42" t="s">
        <v>944</v>
      </c>
      <c r="O1" s="43" t="s">
        <v>741</v>
      </c>
      <c r="P1" s="43" t="s">
        <v>945</v>
      </c>
      <c r="Q1" s="43" t="s">
        <v>115</v>
      </c>
      <c r="R1" s="42" t="s">
        <v>948</v>
      </c>
      <c r="S1" s="43" t="s">
        <v>728</v>
      </c>
      <c r="T1" s="43" t="s">
        <v>823</v>
      </c>
      <c r="U1" s="43" t="s">
        <v>113</v>
      </c>
      <c r="V1" s="43" t="s">
        <v>946</v>
      </c>
      <c r="W1" s="43" t="s">
        <v>947</v>
      </c>
      <c r="X1" s="43" t="s">
        <v>412</v>
      </c>
      <c r="Y1" s="43" t="s">
        <v>413</v>
      </c>
      <c r="Z1" s="43" t="s">
        <v>114</v>
      </c>
      <c r="AA1" s="42" t="s">
        <v>414</v>
      </c>
      <c r="AB1" s="40" t="s">
        <v>110</v>
      </c>
      <c r="AC1" s="42" t="s">
        <v>950</v>
      </c>
      <c r="AD1" s="40" t="s">
        <v>694</v>
      </c>
      <c r="AE1" s="40" t="s">
        <v>693</v>
      </c>
      <c r="AF1" s="40" t="s">
        <v>762</v>
      </c>
      <c r="AG1" s="40" t="s">
        <v>839</v>
      </c>
      <c r="AH1" s="40" t="s">
        <v>871</v>
      </c>
      <c r="AI1" s="40" t="s">
        <v>900</v>
      </c>
      <c r="AJ1" s="40" t="s">
        <v>951</v>
      </c>
      <c r="AK1" s="178" t="s">
        <v>1002</v>
      </c>
      <c r="AL1" s="44" t="s">
        <v>747</v>
      </c>
      <c r="AM1" s="45" t="s">
        <v>748</v>
      </c>
    </row>
    <row r="2" spans="1:39" s="7" customFormat="1" ht="127.5" hidden="1" x14ac:dyDescent="0.2">
      <c r="A2" s="127" t="s">
        <v>125</v>
      </c>
      <c r="B2" s="46" t="s">
        <v>208</v>
      </c>
      <c r="C2" s="46" t="s">
        <v>452</v>
      </c>
      <c r="D2" s="46" t="s">
        <v>763</v>
      </c>
      <c r="E2" s="46">
        <v>100010668</v>
      </c>
      <c r="F2" s="46" t="s">
        <v>209</v>
      </c>
      <c r="G2" s="46" t="s">
        <v>210</v>
      </c>
      <c r="H2" s="46" t="s">
        <v>328</v>
      </c>
      <c r="I2" s="47" t="s">
        <v>300</v>
      </c>
      <c r="J2" s="47" t="s">
        <v>320</v>
      </c>
      <c r="K2" s="48">
        <v>73</v>
      </c>
      <c r="L2" s="49" t="s">
        <v>733</v>
      </c>
      <c r="M2" s="50">
        <v>18471312.129999999</v>
      </c>
      <c r="N2" s="51">
        <v>42688</v>
      </c>
      <c r="O2" s="52">
        <v>42758</v>
      </c>
      <c r="P2" s="52">
        <v>42765</v>
      </c>
      <c r="Q2" s="53">
        <v>0</v>
      </c>
      <c r="R2" s="54">
        <v>0</v>
      </c>
      <c r="S2" s="53"/>
      <c r="T2" s="152"/>
      <c r="U2" s="53"/>
      <c r="V2" s="53">
        <v>42948</v>
      </c>
      <c r="W2" s="175" t="s">
        <v>952</v>
      </c>
      <c r="X2" s="53">
        <v>44044</v>
      </c>
      <c r="Y2" s="53"/>
      <c r="Z2" s="53" t="s">
        <v>473</v>
      </c>
      <c r="AA2" s="54" t="s">
        <v>563</v>
      </c>
      <c r="AB2" s="49">
        <v>0</v>
      </c>
      <c r="AC2" s="54" t="s">
        <v>474</v>
      </c>
      <c r="AD2" s="49" t="s">
        <v>703</v>
      </c>
      <c r="AE2" s="49" t="s">
        <v>697</v>
      </c>
      <c r="AF2" s="159" t="s">
        <v>766</v>
      </c>
      <c r="AG2" s="159" t="s">
        <v>858</v>
      </c>
      <c r="AH2" s="49"/>
      <c r="AI2" s="159" t="s">
        <v>919</v>
      </c>
      <c r="AJ2" s="174" t="s">
        <v>970</v>
      </c>
      <c r="AK2" s="179"/>
      <c r="AL2" s="55"/>
      <c r="AM2" s="21"/>
    </row>
    <row r="3" spans="1:39" s="7" customFormat="1" ht="75" hidden="1" customHeight="1" x14ac:dyDescent="0.2">
      <c r="A3" s="127" t="s">
        <v>125</v>
      </c>
      <c r="B3" s="46" t="s">
        <v>215</v>
      </c>
      <c r="C3" s="46" t="s">
        <v>453</v>
      </c>
      <c r="D3" s="46" t="s">
        <v>570</v>
      </c>
      <c r="E3" s="46" t="s">
        <v>648</v>
      </c>
      <c r="F3" s="46" t="s">
        <v>126</v>
      </c>
      <c r="G3" s="46" t="s">
        <v>214</v>
      </c>
      <c r="H3" s="46" t="s">
        <v>319</v>
      </c>
      <c r="I3" s="47" t="s">
        <v>295</v>
      </c>
      <c r="J3" s="47" t="s">
        <v>320</v>
      </c>
      <c r="K3" s="48">
        <v>84</v>
      </c>
      <c r="L3" s="49" t="s">
        <v>734</v>
      </c>
      <c r="M3" s="56">
        <v>7985918.3719008267</v>
      </c>
      <c r="N3" s="51"/>
      <c r="O3" s="52"/>
      <c r="P3" s="53"/>
      <c r="Q3" s="53">
        <v>41233</v>
      </c>
      <c r="R3" s="56">
        <f>9662961.23/1.21</f>
        <v>7985918.3719008267</v>
      </c>
      <c r="S3" s="53">
        <v>41529</v>
      </c>
      <c r="T3" s="152"/>
      <c r="U3" s="53"/>
      <c r="V3" s="53">
        <v>41660</v>
      </c>
      <c r="W3" s="175"/>
      <c r="X3" s="53"/>
      <c r="Y3" s="53"/>
      <c r="Z3" s="53" t="s">
        <v>473</v>
      </c>
      <c r="AA3" s="54" t="s">
        <v>571</v>
      </c>
      <c r="AB3" s="49" t="s">
        <v>479</v>
      </c>
      <c r="AC3" s="54" t="s">
        <v>474</v>
      </c>
      <c r="AD3" s="49" t="s">
        <v>627</v>
      </c>
      <c r="AE3" s="49" t="s">
        <v>627</v>
      </c>
      <c r="AF3" s="159" t="s">
        <v>832</v>
      </c>
      <c r="AG3" s="159"/>
      <c r="AH3" s="49"/>
      <c r="AI3" s="159"/>
      <c r="AJ3" s="174" t="s">
        <v>971</v>
      </c>
      <c r="AK3" s="179"/>
      <c r="AL3" s="55" t="s">
        <v>774</v>
      </c>
      <c r="AM3" s="21"/>
    </row>
    <row r="4" spans="1:39" s="7" customFormat="1" ht="82.5" hidden="1" customHeight="1" x14ac:dyDescent="0.2">
      <c r="A4" s="127" t="s">
        <v>125</v>
      </c>
      <c r="B4" s="46" t="s">
        <v>213</v>
      </c>
      <c r="C4" s="46" t="s">
        <v>454</v>
      </c>
      <c r="D4" s="46" t="s">
        <v>764</v>
      </c>
      <c r="E4" s="46" t="s">
        <v>833</v>
      </c>
      <c r="F4" s="46" t="s">
        <v>212</v>
      </c>
      <c r="G4" s="46" t="s">
        <v>214</v>
      </c>
      <c r="H4" s="46" t="s">
        <v>337</v>
      </c>
      <c r="I4" s="47" t="s">
        <v>338</v>
      </c>
      <c r="J4" s="47" t="s">
        <v>339</v>
      </c>
      <c r="K4" s="48">
        <v>48</v>
      </c>
      <c r="L4" s="49" t="s">
        <v>733</v>
      </c>
      <c r="M4" s="50">
        <v>1</v>
      </c>
      <c r="N4" s="51">
        <v>42688</v>
      </c>
      <c r="O4" s="52">
        <v>42758</v>
      </c>
      <c r="P4" s="52">
        <v>42765</v>
      </c>
      <c r="Q4" s="53">
        <v>0</v>
      </c>
      <c r="R4" s="54">
        <v>0</v>
      </c>
      <c r="S4" s="53"/>
      <c r="T4" s="152"/>
      <c r="U4" s="53"/>
      <c r="V4" s="53">
        <v>42948</v>
      </c>
      <c r="W4" s="175" t="s">
        <v>952</v>
      </c>
      <c r="X4" s="53">
        <v>44044</v>
      </c>
      <c r="Y4" s="53"/>
      <c r="Z4" s="53" t="s">
        <v>473</v>
      </c>
      <c r="AA4" s="54" t="s">
        <v>563</v>
      </c>
      <c r="AB4" s="49">
        <v>0</v>
      </c>
      <c r="AC4" s="54" t="s">
        <v>474</v>
      </c>
      <c r="AD4" s="49" t="s">
        <v>628</v>
      </c>
      <c r="AE4" s="49" t="s">
        <v>628</v>
      </c>
      <c r="AF4" s="159" t="s">
        <v>766</v>
      </c>
      <c r="AG4" s="159" t="s">
        <v>859</v>
      </c>
      <c r="AH4" s="49"/>
      <c r="AI4" s="159" t="s">
        <v>919</v>
      </c>
      <c r="AJ4" s="174" t="s">
        <v>970</v>
      </c>
      <c r="AK4" s="179"/>
      <c r="AL4" s="55"/>
      <c r="AM4" s="21"/>
    </row>
    <row r="5" spans="1:39" s="7" customFormat="1" ht="81" hidden="1" customHeight="1" x14ac:dyDescent="0.2">
      <c r="A5" s="127" t="s">
        <v>125</v>
      </c>
      <c r="B5" s="46" t="s">
        <v>236</v>
      </c>
      <c r="C5" s="46" t="s">
        <v>455</v>
      </c>
      <c r="D5" s="46"/>
      <c r="E5" s="46"/>
      <c r="F5" s="46" t="s">
        <v>126</v>
      </c>
      <c r="G5" s="46" t="s">
        <v>234</v>
      </c>
      <c r="H5" s="46" t="s">
        <v>321</v>
      </c>
      <c r="I5" s="47" t="s">
        <v>318</v>
      </c>
      <c r="J5" s="47" t="s">
        <v>322</v>
      </c>
      <c r="K5" s="48">
        <v>36</v>
      </c>
      <c r="L5" s="49" t="s">
        <v>732</v>
      </c>
      <c r="M5" s="50">
        <v>1403719.05</v>
      </c>
      <c r="N5" s="51">
        <v>42704</v>
      </c>
      <c r="O5" s="52"/>
      <c r="P5" s="53">
        <v>42825</v>
      </c>
      <c r="Q5" s="53">
        <v>0</v>
      </c>
      <c r="R5" s="54">
        <v>0</v>
      </c>
      <c r="S5" s="53"/>
      <c r="T5" s="152"/>
      <c r="U5" s="53"/>
      <c r="V5" s="53">
        <v>42948</v>
      </c>
      <c r="W5" s="175" t="s">
        <v>953</v>
      </c>
      <c r="X5" s="53">
        <v>43313</v>
      </c>
      <c r="Y5" s="53"/>
      <c r="Z5" s="53" t="s">
        <v>473</v>
      </c>
      <c r="AA5" s="54" t="s">
        <v>571</v>
      </c>
      <c r="AB5" s="49">
        <v>0</v>
      </c>
      <c r="AC5" s="54" t="s">
        <v>474</v>
      </c>
      <c r="AD5" s="49" t="s">
        <v>629</v>
      </c>
      <c r="AE5" s="49" t="s">
        <v>629</v>
      </c>
      <c r="AF5" s="159" t="s">
        <v>811</v>
      </c>
      <c r="AG5" s="159" t="s">
        <v>860</v>
      </c>
      <c r="AH5" s="49"/>
      <c r="AI5" s="159" t="s">
        <v>920</v>
      </c>
      <c r="AJ5" s="174" t="s">
        <v>957</v>
      </c>
      <c r="AK5" s="179"/>
      <c r="AL5" s="55"/>
      <c r="AM5" s="21"/>
    </row>
    <row r="6" spans="1:39" s="7" customFormat="1" ht="75" hidden="1" customHeight="1" x14ac:dyDescent="0.2">
      <c r="A6" s="127" t="s">
        <v>125</v>
      </c>
      <c r="B6" s="46" t="s">
        <v>280</v>
      </c>
      <c r="C6" s="46" t="s">
        <v>456</v>
      </c>
      <c r="D6" s="46"/>
      <c r="E6" s="46"/>
      <c r="F6" s="46" t="s">
        <v>126</v>
      </c>
      <c r="G6" s="46" t="s">
        <v>214</v>
      </c>
      <c r="H6" s="46" t="s">
        <v>323</v>
      </c>
      <c r="I6" s="47" t="s">
        <v>295</v>
      </c>
      <c r="J6" s="47" t="s">
        <v>290</v>
      </c>
      <c r="K6" s="48">
        <v>31</v>
      </c>
      <c r="L6" s="49" t="s">
        <v>735</v>
      </c>
      <c r="M6" s="50">
        <v>666279</v>
      </c>
      <c r="N6" s="51"/>
      <c r="O6" s="52"/>
      <c r="P6" s="53"/>
      <c r="Q6" s="53">
        <v>39765</v>
      </c>
      <c r="R6" s="54">
        <v>666279</v>
      </c>
      <c r="S6" s="53"/>
      <c r="T6" s="152"/>
      <c r="U6" s="53"/>
      <c r="V6" s="53">
        <v>41645</v>
      </c>
      <c r="W6" s="175"/>
      <c r="X6" s="53" t="s">
        <v>540</v>
      </c>
      <c r="Y6" s="53" t="s">
        <v>540</v>
      </c>
      <c r="Z6" s="53" t="s">
        <v>473</v>
      </c>
      <c r="AA6" s="54" t="s">
        <v>571</v>
      </c>
      <c r="AB6" s="49" t="s">
        <v>489</v>
      </c>
      <c r="AC6" s="54" t="s">
        <v>474</v>
      </c>
      <c r="AD6" s="49" t="s">
        <v>704</v>
      </c>
      <c r="AE6" s="49" t="s">
        <v>666</v>
      </c>
      <c r="AF6" s="159"/>
      <c r="AG6" s="159"/>
      <c r="AH6" s="49"/>
      <c r="AI6" s="159" t="s">
        <v>917</v>
      </c>
      <c r="AJ6" s="174" t="s">
        <v>958</v>
      </c>
      <c r="AK6" s="179"/>
      <c r="AL6" s="55"/>
      <c r="AM6" s="21"/>
    </row>
    <row r="7" spans="1:39" s="7" customFormat="1" ht="108" hidden="1" customHeight="1" x14ac:dyDescent="0.2">
      <c r="A7" s="127" t="s">
        <v>125</v>
      </c>
      <c r="B7" s="46" t="s">
        <v>238</v>
      </c>
      <c r="C7" s="46" t="s">
        <v>457</v>
      </c>
      <c r="D7" s="46" t="s">
        <v>749</v>
      </c>
      <c r="E7" s="46" t="s">
        <v>756</v>
      </c>
      <c r="F7" s="46" t="s">
        <v>239</v>
      </c>
      <c r="G7" s="46" t="s">
        <v>232</v>
      </c>
      <c r="H7" s="46" t="s">
        <v>311</v>
      </c>
      <c r="I7" s="47" t="s">
        <v>312</v>
      </c>
      <c r="J7" s="47" t="s">
        <v>313</v>
      </c>
      <c r="K7" s="48">
        <v>22</v>
      </c>
      <c r="L7" s="49" t="s">
        <v>732</v>
      </c>
      <c r="M7" s="50">
        <v>1536594.03</v>
      </c>
      <c r="N7" s="157">
        <v>42582</v>
      </c>
      <c r="O7" s="52">
        <v>42564</v>
      </c>
      <c r="P7" s="157">
        <v>42674</v>
      </c>
      <c r="Q7" s="53">
        <v>0</v>
      </c>
      <c r="R7" s="54">
        <v>0</v>
      </c>
      <c r="S7" s="52" t="s">
        <v>954</v>
      </c>
      <c r="T7" s="152"/>
      <c r="U7" s="53"/>
      <c r="V7" s="53">
        <v>42948</v>
      </c>
      <c r="W7" s="175" t="s">
        <v>955</v>
      </c>
      <c r="X7" s="53"/>
      <c r="Y7" s="53"/>
      <c r="Z7" s="53" t="s">
        <v>473</v>
      </c>
      <c r="AA7" s="54" t="s">
        <v>571</v>
      </c>
      <c r="AB7" s="49">
        <v>0</v>
      </c>
      <c r="AC7" s="54" t="s">
        <v>474</v>
      </c>
      <c r="AD7" s="49" t="s">
        <v>630</v>
      </c>
      <c r="AE7" s="49" t="s">
        <v>736</v>
      </c>
      <c r="AF7" s="159" t="s">
        <v>767</v>
      </c>
      <c r="AG7" s="159"/>
      <c r="AH7" s="49" t="s">
        <v>869</v>
      </c>
      <c r="AI7" s="159" t="s">
        <v>921</v>
      </c>
      <c r="AJ7" s="174" t="s">
        <v>973</v>
      </c>
      <c r="AK7" s="179"/>
      <c r="AL7" s="55"/>
      <c r="AM7" s="21"/>
    </row>
    <row r="8" spans="1:39" s="7" customFormat="1" ht="82.5" hidden="1" customHeight="1" x14ac:dyDescent="0.2">
      <c r="A8" s="127" t="s">
        <v>125</v>
      </c>
      <c r="B8" s="46" t="s">
        <v>240</v>
      </c>
      <c r="C8" s="46" t="s">
        <v>458</v>
      </c>
      <c r="D8" s="46" t="s">
        <v>742</v>
      </c>
      <c r="E8" s="46">
        <v>100005355</v>
      </c>
      <c r="F8" s="46" t="s">
        <v>241</v>
      </c>
      <c r="G8" s="46" t="s">
        <v>139</v>
      </c>
      <c r="H8" s="46" t="s">
        <v>315</v>
      </c>
      <c r="I8" s="47" t="s">
        <v>316</v>
      </c>
      <c r="J8" s="47" t="s">
        <v>317</v>
      </c>
      <c r="K8" s="48">
        <v>21</v>
      </c>
      <c r="L8" s="49" t="s">
        <v>733</v>
      </c>
      <c r="M8" s="50">
        <f>2381277.77/1.21</f>
        <v>1967998.1570247936</v>
      </c>
      <c r="N8" s="51" t="s">
        <v>674</v>
      </c>
      <c r="O8" s="157" t="s">
        <v>760</v>
      </c>
      <c r="P8" s="57" t="s">
        <v>758</v>
      </c>
      <c r="Q8" s="53">
        <v>41949</v>
      </c>
      <c r="R8" s="54">
        <v>1967998.16</v>
      </c>
      <c r="S8" s="53">
        <v>41985</v>
      </c>
      <c r="T8" s="152" t="s">
        <v>815</v>
      </c>
      <c r="U8" s="53"/>
      <c r="V8" s="53" t="s">
        <v>972</v>
      </c>
      <c r="W8" s="175"/>
      <c r="X8" s="53"/>
      <c r="Y8" s="53"/>
      <c r="Z8" s="53" t="s">
        <v>473</v>
      </c>
      <c r="AA8" s="54" t="s">
        <v>571</v>
      </c>
      <c r="AB8" s="49" t="s">
        <v>489</v>
      </c>
      <c r="AC8" s="54" t="s">
        <v>474</v>
      </c>
      <c r="AD8" s="49" t="s">
        <v>705</v>
      </c>
      <c r="AE8" s="49" t="s">
        <v>698</v>
      </c>
      <c r="AF8" s="159" t="s">
        <v>775</v>
      </c>
      <c r="AG8" s="159"/>
      <c r="AH8" s="49" t="s">
        <v>870</v>
      </c>
      <c r="AI8" s="159" t="s">
        <v>922</v>
      </c>
      <c r="AJ8" s="174" t="s">
        <v>974</v>
      </c>
      <c r="AK8" s="179"/>
      <c r="AL8" s="55"/>
      <c r="AM8" s="21"/>
    </row>
    <row r="9" spans="1:39" s="7" customFormat="1" ht="92.25" hidden="1" customHeight="1" x14ac:dyDescent="0.2">
      <c r="A9" s="127" t="s">
        <v>125</v>
      </c>
      <c r="B9" s="46" t="s">
        <v>276</v>
      </c>
      <c r="C9" s="46" t="s">
        <v>459</v>
      </c>
      <c r="D9" s="46" t="s">
        <v>469</v>
      </c>
      <c r="E9" s="46" t="s">
        <v>649</v>
      </c>
      <c r="F9" s="46" t="s">
        <v>126</v>
      </c>
      <c r="G9" s="46" t="s">
        <v>153</v>
      </c>
      <c r="H9" s="46" t="s">
        <v>324</v>
      </c>
      <c r="I9" s="47" t="s">
        <v>306</v>
      </c>
      <c r="J9" s="47" t="s">
        <v>325</v>
      </c>
      <c r="K9" s="48">
        <v>21</v>
      </c>
      <c r="L9" s="49" t="s">
        <v>735</v>
      </c>
      <c r="M9" s="50">
        <v>723037</v>
      </c>
      <c r="N9" s="51"/>
      <c r="O9" s="52"/>
      <c r="P9" s="53"/>
      <c r="Q9" s="53">
        <v>40792</v>
      </c>
      <c r="R9" s="54">
        <v>723037</v>
      </c>
      <c r="S9" s="53">
        <v>40883</v>
      </c>
      <c r="T9" s="152"/>
      <c r="U9" s="53"/>
      <c r="V9" s="53">
        <v>41534</v>
      </c>
      <c r="W9" s="175"/>
      <c r="X9" s="53" t="s">
        <v>540</v>
      </c>
      <c r="Y9" s="53"/>
      <c r="Z9" s="53" t="s">
        <v>473</v>
      </c>
      <c r="AA9" s="54" t="s">
        <v>571</v>
      </c>
      <c r="AB9" s="49" t="s">
        <v>481</v>
      </c>
      <c r="AC9" s="54" t="s">
        <v>474</v>
      </c>
      <c r="AD9" s="49" t="s">
        <v>706</v>
      </c>
      <c r="AE9" s="49" t="s">
        <v>667</v>
      </c>
      <c r="AF9" s="159" t="s">
        <v>768</v>
      </c>
      <c r="AG9" s="159"/>
      <c r="AH9" s="49"/>
      <c r="AI9" s="159" t="s">
        <v>923</v>
      </c>
      <c r="AJ9" s="174"/>
      <c r="AK9" s="179"/>
      <c r="AL9" s="55" t="s">
        <v>634</v>
      </c>
      <c r="AM9" s="21"/>
    </row>
    <row r="10" spans="1:39" s="7" customFormat="1" ht="69.75" hidden="1" customHeight="1" x14ac:dyDescent="0.2">
      <c r="A10" s="127" t="s">
        <v>125</v>
      </c>
      <c r="B10" s="46" t="s">
        <v>132</v>
      </c>
      <c r="C10" s="46" t="s">
        <v>460</v>
      </c>
      <c r="D10" s="46" t="s">
        <v>765</v>
      </c>
      <c r="E10" s="46"/>
      <c r="F10" s="46" t="s">
        <v>133</v>
      </c>
      <c r="G10" s="46" t="s">
        <v>134</v>
      </c>
      <c r="H10" s="46" t="s">
        <v>305</v>
      </c>
      <c r="I10" s="47" t="s">
        <v>306</v>
      </c>
      <c r="J10" s="47" t="s">
        <v>307</v>
      </c>
      <c r="K10" s="48">
        <v>30</v>
      </c>
      <c r="L10" s="49" t="s">
        <v>735</v>
      </c>
      <c r="M10" s="50">
        <v>592529</v>
      </c>
      <c r="N10" s="51"/>
      <c r="O10" s="52"/>
      <c r="P10" s="53"/>
      <c r="Q10" s="53">
        <v>38653</v>
      </c>
      <c r="R10" s="54">
        <v>592529</v>
      </c>
      <c r="S10" s="53">
        <v>39147</v>
      </c>
      <c r="T10" s="152"/>
      <c r="U10" s="53"/>
      <c r="V10" s="53">
        <v>41911</v>
      </c>
      <c r="W10" s="175"/>
      <c r="X10" s="53" t="s">
        <v>914</v>
      </c>
      <c r="Y10" s="53"/>
      <c r="Z10" s="53" t="s">
        <v>473</v>
      </c>
      <c r="AA10" s="54" t="s">
        <v>571</v>
      </c>
      <c r="AB10" s="49" t="s">
        <v>488</v>
      </c>
      <c r="AC10" s="54" t="s">
        <v>474</v>
      </c>
      <c r="AD10" s="49" t="s">
        <v>707</v>
      </c>
      <c r="AE10" s="49" t="s">
        <v>668</v>
      </c>
      <c r="AF10" s="159"/>
      <c r="AG10" s="159"/>
      <c r="AH10" s="49"/>
      <c r="AI10" s="159" t="s">
        <v>924</v>
      </c>
      <c r="AJ10" s="174"/>
      <c r="AK10" s="179"/>
      <c r="AL10" s="55"/>
      <c r="AM10" s="21"/>
    </row>
    <row r="11" spans="1:39" s="7" customFormat="1" ht="75" hidden="1" customHeight="1" x14ac:dyDescent="0.2">
      <c r="A11" s="127" t="s">
        <v>125</v>
      </c>
      <c r="B11" s="46" t="s">
        <v>233</v>
      </c>
      <c r="C11" s="46" t="s">
        <v>462</v>
      </c>
      <c r="D11" s="46"/>
      <c r="E11" s="46"/>
      <c r="F11" s="46" t="s">
        <v>130</v>
      </c>
      <c r="G11" s="46" t="s">
        <v>211</v>
      </c>
      <c r="H11" s="46" t="s">
        <v>333</v>
      </c>
      <c r="I11" s="47" t="s">
        <v>298</v>
      </c>
      <c r="J11" s="47" t="s">
        <v>334</v>
      </c>
      <c r="K11" s="48">
        <v>19</v>
      </c>
      <c r="L11" s="49" t="s">
        <v>734</v>
      </c>
      <c r="M11" s="50">
        <v>749382.28</v>
      </c>
      <c r="N11" s="51"/>
      <c r="O11" s="52"/>
      <c r="P11" s="53"/>
      <c r="Q11" s="53">
        <v>41236</v>
      </c>
      <c r="R11" s="54">
        <v>749382.28</v>
      </c>
      <c r="S11" s="53">
        <v>41757</v>
      </c>
      <c r="T11" s="152" t="s">
        <v>834</v>
      </c>
      <c r="U11" s="53">
        <v>41407</v>
      </c>
      <c r="V11" s="53">
        <v>41974</v>
      </c>
      <c r="W11" s="175"/>
      <c r="X11" s="53"/>
      <c r="Y11" s="53">
        <v>42947</v>
      </c>
      <c r="Z11" s="53" t="s">
        <v>473</v>
      </c>
      <c r="AA11" s="54" t="s">
        <v>564</v>
      </c>
      <c r="AB11" s="49" t="s">
        <v>479</v>
      </c>
      <c r="AC11" s="54" t="s">
        <v>474</v>
      </c>
      <c r="AD11" s="49" t="s">
        <v>708</v>
      </c>
      <c r="AE11" s="49" t="s">
        <v>669</v>
      </c>
      <c r="AF11" s="159" t="s">
        <v>769</v>
      </c>
      <c r="AG11" s="159"/>
      <c r="AH11" s="49"/>
      <c r="AI11" s="159" t="s">
        <v>916</v>
      </c>
      <c r="AJ11" s="174"/>
      <c r="AK11" s="179"/>
      <c r="AL11" s="55" t="s">
        <v>592</v>
      </c>
      <c r="AM11" s="21"/>
    </row>
    <row r="12" spans="1:39" s="7" customFormat="1" ht="75" hidden="1" customHeight="1" x14ac:dyDescent="0.2">
      <c r="A12" s="127" t="s">
        <v>125</v>
      </c>
      <c r="B12" s="46" t="s">
        <v>246</v>
      </c>
      <c r="C12" s="46" t="s">
        <v>463</v>
      </c>
      <c r="D12" s="46"/>
      <c r="E12" s="46"/>
      <c r="F12" s="46" t="s">
        <v>247</v>
      </c>
      <c r="G12" s="46" t="s">
        <v>248</v>
      </c>
      <c r="H12" s="46" t="s">
        <v>330</v>
      </c>
      <c r="I12" s="47" t="s">
        <v>331</v>
      </c>
      <c r="J12" s="47" t="s">
        <v>332</v>
      </c>
      <c r="K12" s="48">
        <v>18</v>
      </c>
      <c r="L12" s="49" t="s">
        <v>732</v>
      </c>
      <c r="M12" s="50">
        <v>508152.89</v>
      </c>
      <c r="N12" s="51">
        <v>42704</v>
      </c>
      <c r="O12" s="52"/>
      <c r="P12" s="53" t="s">
        <v>956</v>
      </c>
      <c r="Q12" s="53">
        <v>0</v>
      </c>
      <c r="R12" s="54">
        <v>0</v>
      </c>
      <c r="S12" s="53"/>
      <c r="T12" s="152"/>
      <c r="U12" s="53"/>
      <c r="V12" s="53">
        <v>42948</v>
      </c>
      <c r="W12" s="175" t="s">
        <v>952</v>
      </c>
      <c r="X12" s="53">
        <v>44044</v>
      </c>
      <c r="Y12" s="53"/>
      <c r="Z12" s="53" t="s">
        <v>473</v>
      </c>
      <c r="AA12" s="54" t="s">
        <v>564</v>
      </c>
      <c r="AB12" s="49">
        <v>0</v>
      </c>
      <c r="AC12" s="54" t="s">
        <v>474</v>
      </c>
      <c r="AD12" s="49" t="s">
        <v>581</v>
      </c>
      <c r="AE12" s="49" t="s">
        <v>581</v>
      </c>
      <c r="AF12" s="159" t="s">
        <v>770</v>
      </c>
      <c r="AG12" s="159" t="s">
        <v>861</v>
      </c>
      <c r="AH12" s="49"/>
      <c r="AI12" s="159" t="s">
        <v>925</v>
      </c>
      <c r="AJ12" s="174" t="s">
        <v>975</v>
      </c>
      <c r="AK12" s="179"/>
      <c r="AL12" s="55"/>
      <c r="AM12" s="21"/>
    </row>
    <row r="13" spans="1:39" s="7" customFormat="1" ht="50.25" hidden="1" customHeight="1" x14ac:dyDescent="0.2">
      <c r="A13" s="127" t="s">
        <v>125</v>
      </c>
      <c r="B13" s="46" t="s">
        <v>244</v>
      </c>
      <c r="C13" s="46" t="s">
        <v>464</v>
      </c>
      <c r="D13" s="46" t="s">
        <v>750</v>
      </c>
      <c r="E13" s="46">
        <v>100000152</v>
      </c>
      <c r="F13" s="46" t="s">
        <v>131</v>
      </c>
      <c r="G13" s="46" t="s">
        <v>207</v>
      </c>
      <c r="H13" s="46" t="s">
        <v>343</v>
      </c>
      <c r="I13" s="47" t="s">
        <v>342</v>
      </c>
      <c r="J13" s="47" t="s">
        <v>344</v>
      </c>
      <c r="K13" s="48">
        <v>38</v>
      </c>
      <c r="L13" s="49" t="s">
        <v>734</v>
      </c>
      <c r="M13" s="50">
        <f>2074394.57/1.21</f>
        <v>1714375.6776859504</v>
      </c>
      <c r="N13" s="51"/>
      <c r="O13" s="52"/>
      <c r="P13" s="53">
        <v>41536</v>
      </c>
      <c r="Q13" s="53">
        <v>41536</v>
      </c>
      <c r="R13" s="54">
        <f>2074394.57/1.21</f>
        <v>1714375.6776859504</v>
      </c>
      <c r="S13" s="53">
        <v>41592</v>
      </c>
      <c r="T13" s="152"/>
      <c r="U13" s="53"/>
      <c r="V13" s="53">
        <v>41688</v>
      </c>
      <c r="W13" s="175"/>
      <c r="X13" s="53"/>
      <c r="Y13" s="53"/>
      <c r="Z13" s="53" t="s">
        <v>473</v>
      </c>
      <c r="AA13" s="54" t="s">
        <v>571</v>
      </c>
      <c r="AB13" s="49" t="s">
        <v>479</v>
      </c>
      <c r="AC13" s="54" t="s">
        <v>474</v>
      </c>
      <c r="AD13" s="49" t="s">
        <v>709</v>
      </c>
      <c r="AE13" s="49" t="s">
        <v>670</v>
      </c>
      <c r="AF13" s="159"/>
      <c r="AG13" s="159"/>
      <c r="AH13" s="49"/>
      <c r="AI13" s="159" t="s">
        <v>926</v>
      </c>
      <c r="AJ13" s="174" t="s">
        <v>926</v>
      </c>
      <c r="AK13" s="179"/>
      <c r="AL13" s="55" t="s">
        <v>635</v>
      </c>
      <c r="AM13" s="21"/>
    </row>
    <row r="14" spans="1:39" s="7" customFormat="1" ht="117.75" hidden="1" customHeight="1" x14ac:dyDescent="0.2">
      <c r="A14" s="127" t="s">
        <v>125</v>
      </c>
      <c r="B14" s="46" t="s">
        <v>245</v>
      </c>
      <c r="C14" s="46" t="s">
        <v>461</v>
      </c>
      <c r="D14" s="46"/>
      <c r="E14" s="46"/>
      <c r="F14" s="46" t="s">
        <v>237</v>
      </c>
      <c r="G14" s="46" t="s">
        <v>153</v>
      </c>
      <c r="H14" s="46" t="s">
        <v>302</v>
      </c>
      <c r="I14" s="47" t="s">
        <v>301</v>
      </c>
      <c r="J14" s="47" t="s">
        <v>303</v>
      </c>
      <c r="K14" s="48">
        <v>37</v>
      </c>
      <c r="L14" s="49" t="s">
        <v>733</v>
      </c>
      <c r="M14" s="50">
        <v>1241910</v>
      </c>
      <c r="N14" s="51"/>
      <c r="O14" s="52"/>
      <c r="P14" s="53"/>
      <c r="Q14" s="53">
        <v>38989</v>
      </c>
      <c r="R14" s="54">
        <v>1241910</v>
      </c>
      <c r="S14" s="53">
        <v>39321</v>
      </c>
      <c r="T14" s="152" t="s">
        <v>817</v>
      </c>
      <c r="U14" s="53"/>
      <c r="V14" s="53" t="s">
        <v>915</v>
      </c>
      <c r="W14" s="175"/>
      <c r="X14" s="53"/>
      <c r="Y14" s="53"/>
      <c r="Z14" s="53" t="s">
        <v>473</v>
      </c>
      <c r="AA14" s="54" t="s">
        <v>571</v>
      </c>
      <c r="AB14" s="49" t="s">
        <v>489</v>
      </c>
      <c r="AC14" s="54" t="s">
        <v>474</v>
      </c>
      <c r="AD14" s="49" t="s">
        <v>431</v>
      </c>
      <c r="AE14" s="49" t="s">
        <v>696</v>
      </c>
      <c r="AF14" s="159" t="s">
        <v>771</v>
      </c>
      <c r="AG14" s="159" t="s">
        <v>862</v>
      </c>
      <c r="AH14" s="49"/>
      <c r="AI14" s="159" t="s">
        <v>927</v>
      </c>
      <c r="AJ14" s="174" t="s">
        <v>976</v>
      </c>
      <c r="AK14" s="179"/>
      <c r="AL14" s="55"/>
      <c r="AM14" s="21"/>
    </row>
    <row r="15" spans="1:39" s="7" customFormat="1" ht="75" hidden="1" customHeight="1" x14ac:dyDescent="0.2">
      <c r="A15" s="127" t="s">
        <v>125</v>
      </c>
      <c r="B15" s="46" t="s">
        <v>242</v>
      </c>
      <c r="C15" s="46" t="s">
        <v>465</v>
      </c>
      <c r="D15" s="46"/>
      <c r="E15" s="46"/>
      <c r="F15" s="46" t="s">
        <v>127</v>
      </c>
      <c r="G15" s="46" t="s">
        <v>243</v>
      </c>
      <c r="H15" s="46" t="s">
        <v>308</v>
      </c>
      <c r="I15" s="47" t="s">
        <v>309</v>
      </c>
      <c r="J15" s="47" t="s">
        <v>310</v>
      </c>
      <c r="K15" s="48">
        <v>20</v>
      </c>
      <c r="L15" s="49" t="s">
        <v>734</v>
      </c>
      <c r="M15" s="50">
        <v>382060</v>
      </c>
      <c r="N15" s="51"/>
      <c r="O15" s="52"/>
      <c r="P15" s="53"/>
      <c r="Q15" s="53">
        <v>39703</v>
      </c>
      <c r="R15" s="54">
        <v>382060</v>
      </c>
      <c r="S15" s="53">
        <v>39939</v>
      </c>
      <c r="T15" s="152" t="s">
        <v>818</v>
      </c>
      <c r="U15" s="53"/>
      <c r="V15" s="53">
        <v>42633</v>
      </c>
      <c r="W15" s="175"/>
      <c r="X15" s="53"/>
      <c r="Y15" s="53"/>
      <c r="Z15" s="53" t="s">
        <v>473</v>
      </c>
      <c r="AA15" s="54" t="s">
        <v>571</v>
      </c>
      <c r="AB15" s="49" t="s">
        <v>489</v>
      </c>
      <c r="AC15" s="54" t="s">
        <v>474</v>
      </c>
      <c r="AD15" s="49" t="s">
        <v>710</v>
      </c>
      <c r="AE15" s="49" t="s">
        <v>669</v>
      </c>
      <c r="AF15" s="159" t="s">
        <v>772</v>
      </c>
      <c r="AG15" s="159" t="s">
        <v>863</v>
      </c>
      <c r="AH15" s="49"/>
      <c r="AI15" s="159" t="s">
        <v>928</v>
      </c>
      <c r="AJ15" s="174" t="s">
        <v>120</v>
      </c>
      <c r="AK15" s="179"/>
      <c r="AL15" s="55"/>
      <c r="AM15" s="21"/>
    </row>
    <row r="16" spans="1:39" s="7" customFormat="1" ht="75" hidden="1" customHeight="1" x14ac:dyDescent="0.2">
      <c r="A16" s="127" t="s">
        <v>125</v>
      </c>
      <c r="B16" s="46" t="s">
        <v>235</v>
      </c>
      <c r="C16" s="46" t="s">
        <v>466</v>
      </c>
      <c r="D16" s="46"/>
      <c r="E16" s="46"/>
      <c r="F16" s="46" t="s">
        <v>130</v>
      </c>
      <c r="G16" s="46" t="s">
        <v>211</v>
      </c>
      <c r="H16" s="46" t="s">
        <v>335</v>
      </c>
      <c r="I16" s="47" t="s">
        <v>298</v>
      </c>
      <c r="J16" s="47" t="s">
        <v>336</v>
      </c>
      <c r="K16" s="48">
        <v>17</v>
      </c>
      <c r="L16" s="49" t="s">
        <v>734</v>
      </c>
      <c r="M16" s="50">
        <v>377941.53</v>
      </c>
      <c r="N16" s="51"/>
      <c r="O16" s="52"/>
      <c r="P16" s="53"/>
      <c r="Q16" s="53">
        <v>41236</v>
      </c>
      <c r="R16" s="54">
        <v>377941.53</v>
      </c>
      <c r="S16" s="53">
        <v>41757</v>
      </c>
      <c r="T16" s="152" t="s">
        <v>834</v>
      </c>
      <c r="U16" s="53">
        <v>41407</v>
      </c>
      <c r="V16" s="53">
        <v>41974</v>
      </c>
      <c r="W16" s="175"/>
      <c r="X16" s="53" t="s">
        <v>1000</v>
      </c>
      <c r="Y16" s="53"/>
      <c r="Z16" s="53" t="s">
        <v>473</v>
      </c>
      <c r="AA16" s="54" t="s">
        <v>564</v>
      </c>
      <c r="AB16" s="49" t="s">
        <v>479</v>
      </c>
      <c r="AC16" s="54" t="s">
        <v>474</v>
      </c>
      <c r="AD16" s="49" t="s">
        <v>711</v>
      </c>
      <c r="AE16" s="49" t="s">
        <v>669</v>
      </c>
      <c r="AF16" s="159" t="s">
        <v>769</v>
      </c>
      <c r="AG16" s="159"/>
      <c r="AH16" s="49"/>
      <c r="AI16" s="159" t="s">
        <v>916</v>
      </c>
      <c r="AJ16" s="174"/>
      <c r="AK16" s="179"/>
      <c r="AL16" s="55"/>
      <c r="AM16" s="21"/>
    </row>
    <row r="17" spans="1:39" s="7" customFormat="1" ht="36" hidden="1" customHeight="1" x14ac:dyDescent="0.2">
      <c r="A17" s="127" t="s">
        <v>125</v>
      </c>
      <c r="B17" s="46" t="s">
        <v>277</v>
      </c>
      <c r="C17" s="46" t="s">
        <v>456</v>
      </c>
      <c r="D17" s="46"/>
      <c r="E17" s="46"/>
      <c r="F17" s="46" t="s">
        <v>126</v>
      </c>
      <c r="G17" s="46" t="s">
        <v>214</v>
      </c>
      <c r="H17" s="46" t="s">
        <v>326</v>
      </c>
      <c r="I17" s="47" t="s">
        <v>295</v>
      </c>
      <c r="J17" s="47" t="s">
        <v>327</v>
      </c>
      <c r="K17" s="48">
        <v>20</v>
      </c>
      <c r="L17" s="49" t="s">
        <v>735</v>
      </c>
      <c r="M17" s="50">
        <v>1</v>
      </c>
      <c r="N17" s="51"/>
      <c r="O17" s="52"/>
      <c r="P17" s="53"/>
      <c r="Q17" s="53">
        <v>39765</v>
      </c>
      <c r="R17" s="54">
        <v>0</v>
      </c>
      <c r="S17" s="53"/>
      <c r="T17" s="152"/>
      <c r="U17" s="53"/>
      <c r="V17" s="53">
        <v>41645</v>
      </c>
      <c r="W17" s="175"/>
      <c r="X17" s="53" t="s">
        <v>540</v>
      </c>
      <c r="Y17" s="53"/>
      <c r="Z17" s="53" t="s">
        <v>473</v>
      </c>
      <c r="AA17" s="54" t="s">
        <v>571</v>
      </c>
      <c r="AB17" s="49" t="s">
        <v>489</v>
      </c>
      <c r="AC17" s="54" t="s">
        <v>474</v>
      </c>
      <c r="AD17" s="49" t="s">
        <v>598</v>
      </c>
      <c r="AE17" s="49" t="s">
        <v>598</v>
      </c>
      <c r="AF17" s="159"/>
      <c r="AG17" s="159"/>
      <c r="AH17" s="49"/>
      <c r="AI17" s="159" t="s">
        <v>917</v>
      </c>
      <c r="AJ17" s="174"/>
      <c r="AK17" s="179"/>
      <c r="AL17" s="55"/>
      <c r="AM17" s="21"/>
    </row>
    <row r="18" spans="1:39" s="7" customFormat="1" ht="35.25" hidden="1" customHeight="1" x14ac:dyDescent="0.2">
      <c r="A18" s="127" t="s">
        <v>125</v>
      </c>
      <c r="B18" s="46" t="s">
        <v>278</v>
      </c>
      <c r="C18" s="46" t="s">
        <v>467</v>
      </c>
      <c r="D18" s="46" t="s">
        <v>897</v>
      </c>
      <c r="E18" s="46" t="s">
        <v>943</v>
      </c>
      <c r="F18" s="46" t="s">
        <v>279</v>
      </c>
      <c r="G18" s="46" t="s">
        <v>128</v>
      </c>
      <c r="H18" s="46" t="s">
        <v>297</v>
      </c>
      <c r="I18" s="47" t="s">
        <v>298</v>
      </c>
      <c r="J18" s="47" t="s">
        <v>299</v>
      </c>
      <c r="K18" s="48">
        <v>23</v>
      </c>
      <c r="L18" s="49" t="s">
        <v>734</v>
      </c>
      <c r="M18" s="50">
        <v>930595.86</v>
      </c>
      <c r="N18" s="51">
        <v>41956</v>
      </c>
      <c r="O18" s="52"/>
      <c r="P18" s="52"/>
      <c r="Q18" s="53">
        <v>42061</v>
      </c>
      <c r="R18" s="54">
        <v>930595.86</v>
      </c>
      <c r="S18" s="53">
        <v>42159</v>
      </c>
      <c r="T18" s="152" t="s">
        <v>866</v>
      </c>
      <c r="U18" s="53"/>
      <c r="V18" s="53">
        <v>42245</v>
      </c>
      <c r="W18" s="175"/>
      <c r="X18" s="53"/>
      <c r="Y18" s="53"/>
      <c r="Z18" s="53" t="s">
        <v>473</v>
      </c>
      <c r="AA18" s="54" t="s">
        <v>572</v>
      </c>
      <c r="AB18" s="49" t="s">
        <v>807</v>
      </c>
      <c r="AC18" s="54" t="s">
        <v>474</v>
      </c>
      <c r="AD18" s="49" t="s">
        <v>573</v>
      </c>
      <c r="AE18" s="49" t="s">
        <v>573</v>
      </c>
      <c r="AF18" s="159"/>
      <c r="AG18" s="159"/>
      <c r="AH18" s="49"/>
      <c r="AI18" s="159"/>
      <c r="AJ18" s="174"/>
      <c r="AK18" s="179"/>
      <c r="AL18" s="55"/>
      <c r="AM18" s="21"/>
    </row>
    <row r="19" spans="1:39" s="7" customFormat="1" ht="31.5" hidden="1" customHeight="1" x14ac:dyDescent="0.2">
      <c r="A19" s="127" t="s">
        <v>125</v>
      </c>
      <c r="B19" s="46" t="s">
        <v>274</v>
      </c>
      <c r="C19" s="46" t="s">
        <v>468</v>
      </c>
      <c r="D19" s="46" t="s">
        <v>751</v>
      </c>
      <c r="E19" s="46" t="s">
        <v>752</v>
      </c>
      <c r="F19" s="46" t="s">
        <v>125</v>
      </c>
      <c r="G19" s="46" t="s">
        <v>275</v>
      </c>
      <c r="H19" s="46" t="s">
        <v>292</v>
      </c>
      <c r="I19" s="47" t="s">
        <v>293</v>
      </c>
      <c r="J19" s="47" t="s">
        <v>294</v>
      </c>
      <c r="K19" s="48">
        <v>43</v>
      </c>
      <c r="L19" s="49" t="s">
        <v>733</v>
      </c>
      <c r="M19" s="54">
        <v>3391322.84</v>
      </c>
      <c r="N19" s="51">
        <v>41699</v>
      </c>
      <c r="O19" s="52">
        <v>41771</v>
      </c>
      <c r="P19" s="52">
        <v>41829</v>
      </c>
      <c r="Q19" s="53">
        <v>41829</v>
      </c>
      <c r="R19" s="54">
        <v>3391322.84</v>
      </c>
      <c r="S19" s="53">
        <v>41984</v>
      </c>
      <c r="T19" s="152" t="s">
        <v>816</v>
      </c>
      <c r="U19" s="53"/>
      <c r="V19" s="53"/>
      <c r="W19" s="175"/>
      <c r="X19" s="53"/>
      <c r="Y19" s="53"/>
      <c r="Z19" s="53" t="s">
        <v>473</v>
      </c>
      <c r="AA19" s="54" t="s">
        <v>571</v>
      </c>
      <c r="AB19" s="49" t="s">
        <v>486</v>
      </c>
      <c r="AC19" s="54" t="s">
        <v>474</v>
      </c>
      <c r="AD19" s="49" t="s">
        <v>574</v>
      </c>
      <c r="AE19" s="49" t="s">
        <v>737</v>
      </c>
      <c r="AF19" s="159" t="s">
        <v>773</v>
      </c>
      <c r="AG19" s="159" t="s">
        <v>864</v>
      </c>
      <c r="AH19" s="49"/>
      <c r="AI19" s="159" t="s">
        <v>918</v>
      </c>
      <c r="AJ19" s="174" t="s">
        <v>959</v>
      </c>
      <c r="AK19" s="179"/>
      <c r="AL19" s="55"/>
      <c r="AM19" s="21"/>
    </row>
    <row r="20" spans="1:39" s="8" customFormat="1" ht="46.5" hidden="1" customHeight="1" x14ac:dyDescent="0.2">
      <c r="A20" s="128" t="s">
        <v>186</v>
      </c>
      <c r="B20" s="58" t="s">
        <v>268</v>
      </c>
      <c r="C20" s="58">
        <v>5356</v>
      </c>
      <c r="D20" s="58" t="s">
        <v>470</v>
      </c>
      <c r="E20" s="58" t="s">
        <v>650</v>
      </c>
      <c r="F20" s="58" t="s">
        <v>192</v>
      </c>
      <c r="G20" s="58" t="s">
        <v>198</v>
      </c>
      <c r="H20" s="58" t="s">
        <v>358</v>
      </c>
      <c r="I20" s="59" t="s">
        <v>346</v>
      </c>
      <c r="J20" s="59" t="s">
        <v>359</v>
      </c>
      <c r="K20" s="60">
        <v>112</v>
      </c>
      <c r="L20" s="61" t="s">
        <v>734</v>
      </c>
      <c r="M20" s="67">
        <f>8151615.22/1.21</f>
        <v>6736872.0826446284</v>
      </c>
      <c r="N20" s="63"/>
      <c r="O20" s="64"/>
      <c r="P20" s="65"/>
      <c r="Q20" s="66">
        <v>41246</v>
      </c>
      <c r="R20" s="67">
        <f>8151615.22/1.21</f>
        <v>6736872.0826446284</v>
      </c>
      <c r="S20" s="66">
        <v>41282</v>
      </c>
      <c r="T20" s="153"/>
      <c r="U20" s="66">
        <v>41438</v>
      </c>
      <c r="V20" s="66">
        <v>41492</v>
      </c>
      <c r="W20" s="153"/>
      <c r="X20" s="66"/>
      <c r="Y20" s="66"/>
      <c r="Z20" s="66" t="s">
        <v>473</v>
      </c>
      <c r="AA20" s="67" t="s">
        <v>636</v>
      </c>
      <c r="AB20" s="61" t="s">
        <v>479</v>
      </c>
      <c r="AC20" s="67" t="s">
        <v>584</v>
      </c>
      <c r="AD20" s="61" t="s">
        <v>430</v>
      </c>
      <c r="AE20" s="61" t="s">
        <v>430</v>
      </c>
      <c r="AF20" s="160"/>
      <c r="AG20" s="160" t="s">
        <v>855</v>
      </c>
      <c r="AH20" s="61"/>
      <c r="AI20" s="160" t="s">
        <v>936</v>
      </c>
      <c r="AJ20" s="160"/>
      <c r="AK20" s="180"/>
      <c r="AL20" s="68"/>
      <c r="AM20" s="69"/>
    </row>
    <row r="21" spans="1:39" s="8" customFormat="1" ht="31.5" hidden="1" customHeight="1" x14ac:dyDescent="0.2">
      <c r="A21" s="128" t="s">
        <v>186</v>
      </c>
      <c r="B21" s="58" t="s">
        <v>256</v>
      </c>
      <c r="C21" s="58" t="s">
        <v>428</v>
      </c>
      <c r="D21" s="58" t="s">
        <v>576</v>
      </c>
      <c r="E21" s="58"/>
      <c r="F21" s="58" t="s">
        <v>188</v>
      </c>
      <c r="G21" s="58" t="s">
        <v>145</v>
      </c>
      <c r="H21" s="58" t="s">
        <v>365</v>
      </c>
      <c r="I21" s="59" t="s">
        <v>364</v>
      </c>
      <c r="J21" s="59" t="s">
        <v>366</v>
      </c>
      <c r="K21" s="60">
        <v>47</v>
      </c>
      <c r="L21" s="61" t="s">
        <v>735</v>
      </c>
      <c r="M21" s="62">
        <v>6226908.9100000001</v>
      </c>
      <c r="N21" s="63"/>
      <c r="O21" s="64"/>
      <c r="P21" s="65"/>
      <c r="Q21" s="66">
        <v>39766</v>
      </c>
      <c r="R21" s="67">
        <v>6226908.9100000001</v>
      </c>
      <c r="S21" s="66">
        <v>39833</v>
      </c>
      <c r="T21" s="176">
        <v>16004698</v>
      </c>
      <c r="U21" s="66">
        <v>41425</v>
      </c>
      <c r="V21" s="66">
        <v>41492</v>
      </c>
      <c r="W21" s="153"/>
      <c r="X21" s="66">
        <v>42148</v>
      </c>
      <c r="Y21" s="66"/>
      <c r="Z21" s="66" t="s">
        <v>473</v>
      </c>
      <c r="AA21" s="67" t="s">
        <v>636</v>
      </c>
      <c r="AB21" s="61" t="s">
        <v>476</v>
      </c>
      <c r="AC21" s="67" t="s">
        <v>584</v>
      </c>
      <c r="AD21" s="61"/>
      <c r="AE21" s="61"/>
      <c r="AF21" s="160"/>
      <c r="AG21" s="160"/>
      <c r="AH21" s="61"/>
      <c r="AI21" s="160" t="s">
        <v>937</v>
      </c>
      <c r="AJ21" s="160"/>
      <c r="AK21" s="180"/>
      <c r="AL21" s="68"/>
      <c r="AM21" s="69"/>
    </row>
    <row r="22" spans="1:39" s="8" customFormat="1" ht="31.5" hidden="1" customHeight="1" x14ac:dyDescent="0.2">
      <c r="A22" s="128" t="s">
        <v>186</v>
      </c>
      <c r="B22" s="58" t="s">
        <v>193</v>
      </c>
      <c r="C22" s="58">
        <v>5357</v>
      </c>
      <c r="D22" s="58" t="s">
        <v>477</v>
      </c>
      <c r="E22" s="58">
        <v>100000842</v>
      </c>
      <c r="F22" s="58" t="s">
        <v>194</v>
      </c>
      <c r="G22" s="58" t="s">
        <v>195</v>
      </c>
      <c r="H22" s="58" t="s">
        <v>394</v>
      </c>
      <c r="I22" s="59" t="s">
        <v>395</v>
      </c>
      <c r="J22" s="59" t="s">
        <v>396</v>
      </c>
      <c r="K22" s="60">
        <v>54</v>
      </c>
      <c r="L22" s="61" t="s">
        <v>733</v>
      </c>
      <c r="M22" s="62">
        <v>1066383.79</v>
      </c>
      <c r="N22" s="71"/>
      <c r="O22" s="64"/>
      <c r="P22" s="58"/>
      <c r="Q22" s="66">
        <v>41960</v>
      </c>
      <c r="R22" s="67">
        <v>1066383.79</v>
      </c>
      <c r="S22" s="66">
        <v>41995</v>
      </c>
      <c r="T22" s="153" t="s">
        <v>819</v>
      </c>
      <c r="U22" s="66"/>
      <c r="V22" s="66" t="s">
        <v>473</v>
      </c>
      <c r="W22" s="153"/>
      <c r="X22" s="66"/>
      <c r="Y22" s="66"/>
      <c r="Z22" s="66" t="s">
        <v>473</v>
      </c>
      <c r="AA22" s="67" t="s">
        <v>580</v>
      </c>
      <c r="AB22" s="61" t="s">
        <v>476</v>
      </c>
      <c r="AC22" s="67" t="s">
        <v>584</v>
      </c>
      <c r="AD22" s="61" t="s">
        <v>577</v>
      </c>
      <c r="AE22" s="61" t="s">
        <v>577</v>
      </c>
      <c r="AF22" s="160" t="s">
        <v>779</v>
      </c>
      <c r="AG22" s="160"/>
      <c r="AH22" s="61"/>
      <c r="AI22" s="160" t="s">
        <v>938</v>
      </c>
      <c r="AJ22" s="160"/>
      <c r="AK22" s="180"/>
      <c r="AL22" s="68"/>
      <c r="AM22" s="69"/>
    </row>
    <row r="23" spans="1:39" s="8" customFormat="1" ht="33.75" hidden="1" customHeight="1" x14ac:dyDescent="0.2">
      <c r="A23" s="128" t="s">
        <v>186</v>
      </c>
      <c r="B23" s="58" t="s">
        <v>189</v>
      </c>
      <c r="C23" s="58" t="s">
        <v>676</v>
      </c>
      <c r="D23" s="58" t="s">
        <v>677</v>
      </c>
      <c r="E23" s="58">
        <v>100006265</v>
      </c>
      <c r="F23" s="58" t="s">
        <v>190</v>
      </c>
      <c r="G23" s="58" t="s">
        <v>191</v>
      </c>
      <c r="H23" s="58" t="s">
        <v>381</v>
      </c>
      <c r="I23" s="59" t="s">
        <v>296</v>
      </c>
      <c r="J23" s="59" t="s">
        <v>382</v>
      </c>
      <c r="K23" s="60">
        <v>43</v>
      </c>
      <c r="L23" s="61" t="s">
        <v>734</v>
      </c>
      <c r="M23" s="67" t="s">
        <v>776</v>
      </c>
      <c r="N23" s="63"/>
      <c r="O23" s="64" t="s">
        <v>761</v>
      </c>
      <c r="P23" s="72"/>
      <c r="Q23" s="66">
        <v>41970</v>
      </c>
      <c r="R23" s="67" t="s">
        <v>776</v>
      </c>
      <c r="S23" s="66">
        <v>41995</v>
      </c>
      <c r="T23" s="153" t="s">
        <v>820</v>
      </c>
      <c r="U23" s="66"/>
      <c r="V23" s="66">
        <v>42502</v>
      </c>
      <c r="W23" s="153"/>
      <c r="X23" s="66"/>
      <c r="Y23" s="66"/>
      <c r="Z23" s="66" t="s">
        <v>473</v>
      </c>
      <c r="AA23" s="67" t="s">
        <v>580</v>
      </c>
      <c r="AB23" s="61" t="s">
        <v>778</v>
      </c>
      <c r="AC23" s="67" t="s">
        <v>584</v>
      </c>
      <c r="AD23" s="61" t="s">
        <v>431</v>
      </c>
      <c r="AE23" s="61" t="s">
        <v>678</v>
      </c>
      <c r="AF23" s="160" t="s">
        <v>780</v>
      </c>
      <c r="AG23" s="160" t="s">
        <v>431</v>
      </c>
      <c r="AH23" s="61"/>
      <c r="AI23" s="160" t="s">
        <v>938</v>
      </c>
      <c r="AJ23" s="160"/>
      <c r="AK23" s="180"/>
      <c r="AL23" s="68"/>
      <c r="AM23" s="69"/>
    </row>
    <row r="24" spans="1:39" s="8" customFormat="1" ht="31.5" hidden="1" customHeight="1" x14ac:dyDescent="0.2">
      <c r="A24" s="128" t="s">
        <v>186</v>
      </c>
      <c r="B24" s="58" t="s">
        <v>187</v>
      </c>
      <c r="C24" s="58" t="s">
        <v>428</v>
      </c>
      <c r="D24" s="58" t="s">
        <v>576</v>
      </c>
      <c r="E24" s="58"/>
      <c r="F24" s="58" t="s">
        <v>188</v>
      </c>
      <c r="G24" s="58" t="s">
        <v>145</v>
      </c>
      <c r="H24" s="58" t="s">
        <v>367</v>
      </c>
      <c r="I24" s="59" t="s">
        <v>364</v>
      </c>
      <c r="J24" s="59" t="s">
        <v>368</v>
      </c>
      <c r="K24" s="60">
        <v>41</v>
      </c>
      <c r="L24" s="61" t="s">
        <v>735</v>
      </c>
      <c r="M24" s="62" t="s">
        <v>638</v>
      </c>
      <c r="N24" s="63"/>
      <c r="O24" s="64"/>
      <c r="P24" s="65"/>
      <c r="Q24" s="66">
        <v>39766</v>
      </c>
      <c r="R24" s="67" t="s">
        <v>638</v>
      </c>
      <c r="S24" s="66">
        <v>39833</v>
      </c>
      <c r="T24" s="153"/>
      <c r="U24" s="66">
        <v>41425</v>
      </c>
      <c r="V24" s="66">
        <v>41492</v>
      </c>
      <c r="W24" s="153"/>
      <c r="X24" s="66">
        <v>42118</v>
      </c>
      <c r="Y24" s="66"/>
      <c r="Z24" s="66" t="s">
        <v>473</v>
      </c>
      <c r="AA24" s="67" t="s">
        <v>636</v>
      </c>
      <c r="AB24" s="61" t="s">
        <v>476</v>
      </c>
      <c r="AC24" s="67" t="s">
        <v>584</v>
      </c>
      <c r="AD24" s="61"/>
      <c r="AE24" s="61"/>
      <c r="AF24" s="160"/>
      <c r="AG24" s="160"/>
      <c r="AH24" s="61"/>
      <c r="AI24" s="160"/>
      <c r="AJ24" s="160"/>
      <c r="AK24" s="180"/>
      <c r="AL24" s="68"/>
      <c r="AM24" s="69"/>
    </row>
    <row r="25" spans="1:39" s="8" customFormat="1" ht="75" hidden="1" customHeight="1" x14ac:dyDescent="0.2">
      <c r="A25" s="128" t="s">
        <v>186</v>
      </c>
      <c r="B25" s="58" t="s">
        <v>254</v>
      </c>
      <c r="C25" s="58">
        <v>5361</v>
      </c>
      <c r="D25" s="58"/>
      <c r="E25" s="58"/>
      <c r="F25" s="58" t="s">
        <v>204</v>
      </c>
      <c r="G25" s="58" t="s">
        <v>195</v>
      </c>
      <c r="H25" s="58" t="s">
        <v>349</v>
      </c>
      <c r="I25" s="59" t="s">
        <v>350</v>
      </c>
      <c r="J25" s="59" t="s">
        <v>351</v>
      </c>
      <c r="K25" s="60">
        <v>33</v>
      </c>
      <c r="L25" s="61" t="s">
        <v>729</v>
      </c>
      <c r="M25" s="62">
        <v>576614</v>
      </c>
      <c r="N25" s="63" t="s">
        <v>967</v>
      </c>
      <c r="O25" s="64"/>
      <c r="P25" s="70" t="s">
        <v>966</v>
      </c>
      <c r="Q25" s="66" t="s">
        <v>473</v>
      </c>
      <c r="R25" s="67" t="s">
        <v>637</v>
      </c>
      <c r="S25" s="66"/>
      <c r="T25" s="153"/>
      <c r="U25" s="66"/>
      <c r="V25" s="66" t="s">
        <v>968</v>
      </c>
      <c r="W25" s="153" t="s">
        <v>965</v>
      </c>
      <c r="X25" s="66"/>
      <c r="Y25" s="66"/>
      <c r="Z25" s="66" t="s">
        <v>473</v>
      </c>
      <c r="AA25" s="67" t="s">
        <v>636</v>
      </c>
      <c r="AB25" s="61">
        <v>0</v>
      </c>
      <c r="AC25" s="67" t="s">
        <v>584</v>
      </c>
      <c r="AD25" s="61" t="s">
        <v>432</v>
      </c>
      <c r="AE25" s="61" t="s">
        <v>432</v>
      </c>
      <c r="AF25" s="160" t="s">
        <v>781</v>
      </c>
      <c r="AG25" s="160"/>
      <c r="AH25" s="61"/>
      <c r="AI25" s="160" t="s">
        <v>939</v>
      </c>
      <c r="AJ25" s="160"/>
      <c r="AK25" s="180"/>
      <c r="AL25" s="68"/>
      <c r="AM25" s="69"/>
    </row>
    <row r="26" spans="1:39" s="8" customFormat="1" ht="54.75" hidden="1" customHeight="1" x14ac:dyDescent="0.2">
      <c r="A26" s="128" t="s">
        <v>186</v>
      </c>
      <c r="B26" s="58" t="s">
        <v>269</v>
      </c>
      <c r="C26" s="58">
        <v>5353</v>
      </c>
      <c r="D26" s="58" t="s">
        <v>484</v>
      </c>
      <c r="E26" s="58">
        <v>100001373</v>
      </c>
      <c r="F26" s="58" t="s">
        <v>190</v>
      </c>
      <c r="G26" s="58" t="s">
        <v>191</v>
      </c>
      <c r="H26" s="58" t="s">
        <v>383</v>
      </c>
      <c r="I26" s="59" t="s">
        <v>296</v>
      </c>
      <c r="J26" s="59" t="s">
        <v>304</v>
      </c>
      <c r="K26" s="60">
        <v>55</v>
      </c>
      <c r="L26" s="61" t="s">
        <v>733</v>
      </c>
      <c r="M26" s="62">
        <v>303230.90999999997</v>
      </c>
      <c r="N26" s="63"/>
      <c r="O26" s="64"/>
      <c r="P26" s="65"/>
      <c r="Q26" s="66">
        <v>41505</v>
      </c>
      <c r="R26" s="67">
        <v>303230.90999999997</v>
      </c>
      <c r="S26" s="66">
        <v>41526</v>
      </c>
      <c r="T26" s="153" t="s">
        <v>1001</v>
      </c>
      <c r="U26" s="66"/>
      <c r="V26" s="66" t="s">
        <v>473</v>
      </c>
      <c r="W26" s="153"/>
      <c r="X26" s="66"/>
      <c r="Y26" s="66"/>
      <c r="Z26" s="66" t="s">
        <v>473</v>
      </c>
      <c r="AA26" s="67" t="s">
        <v>636</v>
      </c>
      <c r="AB26" s="61" t="s">
        <v>593</v>
      </c>
      <c r="AC26" s="67" t="s">
        <v>584</v>
      </c>
      <c r="AD26" s="61" t="s">
        <v>565</v>
      </c>
      <c r="AE26" s="61" t="s">
        <v>695</v>
      </c>
      <c r="AF26" s="160" t="s">
        <v>782</v>
      </c>
      <c r="AG26" s="160" t="s">
        <v>856</v>
      </c>
      <c r="AH26" s="61"/>
      <c r="AI26" s="160" t="s">
        <v>940</v>
      </c>
      <c r="AJ26" s="160"/>
      <c r="AK26" s="180"/>
      <c r="AL26" s="68"/>
      <c r="AM26" s="69"/>
    </row>
    <row r="27" spans="1:39" s="8" customFormat="1" ht="32.25" hidden="1" customHeight="1" x14ac:dyDescent="0.2">
      <c r="A27" s="128" t="s">
        <v>186</v>
      </c>
      <c r="B27" s="58" t="s">
        <v>199</v>
      </c>
      <c r="C27" s="58">
        <v>5363</v>
      </c>
      <c r="D27" s="58" t="s">
        <v>470</v>
      </c>
      <c r="E27" s="58" t="s">
        <v>650</v>
      </c>
      <c r="F27" s="58" t="s">
        <v>192</v>
      </c>
      <c r="G27" s="58" t="s">
        <v>200</v>
      </c>
      <c r="H27" s="58" t="s">
        <v>360</v>
      </c>
      <c r="I27" s="59" t="s">
        <v>359</v>
      </c>
      <c r="J27" s="59" t="s">
        <v>361</v>
      </c>
      <c r="K27" s="60">
        <v>30</v>
      </c>
      <c r="L27" s="61" t="s">
        <v>735</v>
      </c>
      <c r="M27" s="62">
        <v>1</v>
      </c>
      <c r="N27" s="63"/>
      <c r="O27" s="64"/>
      <c r="P27" s="65"/>
      <c r="Q27" s="66">
        <v>41246</v>
      </c>
      <c r="R27" s="67" t="s">
        <v>639</v>
      </c>
      <c r="S27" s="66">
        <v>41282</v>
      </c>
      <c r="T27" s="153"/>
      <c r="U27" s="66">
        <v>41438</v>
      </c>
      <c r="V27" s="66">
        <v>41492</v>
      </c>
      <c r="W27" s="153"/>
      <c r="X27" s="66"/>
      <c r="Y27" s="66"/>
      <c r="Z27" s="66" t="s">
        <v>473</v>
      </c>
      <c r="AA27" s="67" t="s">
        <v>636</v>
      </c>
      <c r="AB27" s="61" t="s">
        <v>479</v>
      </c>
      <c r="AC27" s="67" t="s">
        <v>584</v>
      </c>
      <c r="AD27" s="61" t="s">
        <v>566</v>
      </c>
      <c r="AE27" s="61" t="s">
        <v>566</v>
      </c>
      <c r="AF27" s="160"/>
      <c r="AG27" s="160" t="s">
        <v>857</v>
      </c>
      <c r="AH27" s="61"/>
      <c r="AI27" s="160"/>
      <c r="AJ27" s="160"/>
      <c r="AK27" s="180"/>
      <c r="AL27" s="68"/>
      <c r="AM27" s="69"/>
    </row>
    <row r="28" spans="1:39" s="8" customFormat="1" ht="82.5" hidden="1" customHeight="1" x14ac:dyDescent="0.2">
      <c r="A28" s="128" t="s">
        <v>186</v>
      </c>
      <c r="B28" s="58" t="s">
        <v>255</v>
      </c>
      <c r="C28" s="58" t="s">
        <v>680</v>
      </c>
      <c r="D28" s="58" t="s">
        <v>681</v>
      </c>
      <c r="E28" s="58">
        <v>100010311</v>
      </c>
      <c r="F28" s="58" t="s">
        <v>194</v>
      </c>
      <c r="G28" s="58" t="s">
        <v>195</v>
      </c>
      <c r="H28" s="58" t="s">
        <v>289</v>
      </c>
      <c r="I28" s="59" t="s">
        <v>397</v>
      </c>
      <c r="J28" s="59" t="s">
        <v>398</v>
      </c>
      <c r="K28" s="60">
        <v>46</v>
      </c>
      <c r="L28" s="61" t="s">
        <v>734</v>
      </c>
      <c r="M28" s="67">
        <v>1493288.81</v>
      </c>
      <c r="N28" s="63"/>
      <c r="O28" s="64"/>
      <c r="P28" s="65"/>
      <c r="Q28" s="66">
        <v>41982</v>
      </c>
      <c r="R28" s="67">
        <v>1493288.81</v>
      </c>
      <c r="S28" s="66">
        <v>42010</v>
      </c>
      <c r="T28" s="153" t="s">
        <v>821</v>
      </c>
      <c r="U28" s="66">
        <v>42360</v>
      </c>
      <c r="V28" s="66">
        <v>42464</v>
      </c>
      <c r="W28" s="153"/>
      <c r="X28" s="66"/>
      <c r="Y28" s="66"/>
      <c r="Z28" s="66" t="s">
        <v>473</v>
      </c>
      <c r="AA28" s="67" t="s">
        <v>580</v>
      </c>
      <c r="AB28" s="61" t="s">
        <v>984</v>
      </c>
      <c r="AC28" s="67" t="s">
        <v>584</v>
      </c>
      <c r="AD28" s="61" t="s">
        <v>712</v>
      </c>
      <c r="AE28" s="61" t="s">
        <v>691</v>
      </c>
      <c r="AF28" s="160" t="s">
        <v>783</v>
      </c>
      <c r="AG28" s="160"/>
      <c r="AH28" s="61"/>
      <c r="AI28" s="160"/>
      <c r="AJ28" s="160"/>
      <c r="AK28" s="180"/>
      <c r="AL28" s="68"/>
      <c r="AM28" s="69"/>
    </row>
    <row r="29" spans="1:39" s="8" customFormat="1" ht="31.5" hidden="1" customHeight="1" x14ac:dyDescent="0.2">
      <c r="A29" s="128" t="s">
        <v>186</v>
      </c>
      <c r="B29" s="58" t="s">
        <v>258</v>
      </c>
      <c r="C29" s="58" t="s">
        <v>428</v>
      </c>
      <c r="D29" s="58" t="s">
        <v>576</v>
      </c>
      <c r="E29" s="58"/>
      <c r="F29" s="58" t="s">
        <v>188</v>
      </c>
      <c r="G29" s="58" t="s">
        <v>145</v>
      </c>
      <c r="H29" s="58" t="s">
        <v>369</v>
      </c>
      <c r="I29" s="59" t="s">
        <v>364</v>
      </c>
      <c r="J29" s="59" t="s">
        <v>370</v>
      </c>
      <c r="K29" s="60">
        <v>26</v>
      </c>
      <c r="L29" s="61" t="s">
        <v>735</v>
      </c>
      <c r="M29" s="62" t="s">
        <v>640</v>
      </c>
      <c r="N29" s="63"/>
      <c r="O29" s="64"/>
      <c r="P29" s="65"/>
      <c r="Q29" s="66">
        <v>39766</v>
      </c>
      <c r="R29" s="67" t="s">
        <v>640</v>
      </c>
      <c r="S29" s="66">
        <v>39833</v>
      </c>
      <c r="T29" s="153"/>
      <c r="U29" s="66"/>
      <c r="V29" s="66">
        <v>41492</v>
      </c>
      <c r="W29" s="153"/>
      <c r="X29" s="66">
        <v>42118</v>
      </c>
      <c r="Y29" s="66"/>
      <c r="Z29" s="66" t="s">
        <v>473</v>
      </c>
      <c r="AA29" s="67" t="s">
        <v>636</v>
      </c>
      <c r="AB29" s="61" t="s">
        <v>476</v>
      </c>
      <c r="AC29" s="67" t="s">
        <v>584</v>
      </c>
      <c r="AD29" s="61"/>
      <c r="AE29" s="61"/>
      <c r="AF29" s="160"/>
      <c r="AG29" s="160"/>
      <c r="AH29" s="61"/>
      <c r="AI29" s="160"/>
      <c r="AJ29" s="160"/>
      <c r="AK29" s="180"/>
      <c r="AL29" s="68"/>
      <c r="AM29" s="69"/>
    </row>
    <row r="30" spans="1:39" s="8" customFormat="1" ht="80.25" hidden="1" customHeight="1" x14ac:dyDescent="0.2">
      <c r="A30" s="128" t="s">
        <v>186</v>
      </c>
      <c r="B30" s="58" t="s">
        <v>259</v>
      </c>
      <c r="C30" s="58">
        <v>5361</v>
      </c>
      <c r="D30" s="58"/>
      <c r="E30" s="58"/>
      <c r="F30" s="58" t="s">
        <v>204</v>
      </c>
      <c r="G30" s="58" t="s">
        <v>195</v>
      </c>
      <c r="H30" s="58" t="s">
        <v>353</v>
      </c>
      <c r="I30" s="59" t="s">
        <v>350</v>
      </c>
      <c r="J30" s="59" t="s">
        <v>354</v>
      </c>
      <c r="K30" s="60">
        <v>23</v>
      </c>
      <c r="L30" s="61" t="s">
        <v>729</v>
      </c>
      <c r="M30" s="62" t="s">
        <v>641</v>
      </c>
      <c r="N30" s="63" t="s">
        <v>967</v>
      </c>
      <c r="O30" s="64"/>
      <c r="P30" s="70" t="s">
        <v>966</v>
      </c>
      <c r="Q30" s="66" t="s">
        <v>473</v>
      </c>
      <c r="R30" s="67" t="s">
        <v>641</v>
      </c>
      <c r="S30" s="66"/>
      <c r="T30" s="153"/>
      <c r="U30" s="66"/>
      <c r="V30" s="66" t="s">
        <v>968</v>
      </c>
      <c r="W30" s="153" t="s">
        <v>965</v>
      </c>
      <c r="X30" s="66"/>
      <c r="Y30" s="66"/>
      <c r="Z30" s="66" t="s">
        <v>473</v>
      </c>
      <c r="AA30" s="67" t="s">
        <v>636</v>
      </c>
      <c r="AB30" s="61">
        <v>0</v>
      </c>
      <c r="AC30" s="67" t="s">
        <v>584</v>
      </c>
      <c r="AD30" s="61" t="s">
        <v>600</v>
      </c>
      <c r="AE30" s="61" t="s">
        <v>600</v>
      </c>
      <c r="AF30" s="160" t="s">
        <v>781</v>
      </c>
      <c r="AG30" s="160"/>
      <c r="AH30" s="61"/>
      <c r="AI30" s="160"/>
      <c r="AJ30" s="160"/>
      <c r="AK30" s="180"/>
      <c r="AL30" s="68"/>
      <c r="AM30" s="69"/>
    </row>
    <row r="31" spans="1:39" s="8" customFormat="1" ht="47.25" hidden="1" customHeight="1" x14ac:dyDescent="0.2">
      <c r="A31" s="128" t="s">
        <v>186</v>
      </c>
      <c r="B31" s="58" t="s">
        <v>257</v>
      </c>
      <c r="C31" s="58">
        <v>5364</v>
      </c>
      <c r="D31" s="58" t="s">
        <v>485</v>
      </c>
      <c r="E31" s="58">
        <v>100005870</v>
      </c>
      <c r="F31" s="58" t="s">
        <v>218</v>
      </c>
      <c r="G31" s="58" t="s">
        <v>219</v>
      </c>
      <c r="H31" s="58" t="s">
        <v>374</v>
      </c>
      <c r="I31" s="59" t="s">
        <v>375</v>
      </c>
      <c r="J31" s="59" t="s">
        <v>376</v>
      </c>
      <c r="K31" s="60">
        <v>22</v>
      </c>
      <c r="L31" s="61" t="s">
        <v>734</v>
      </c>
      <c r="M31" s="67">
        <f>3585351.12/1.21</f>
        <v>2963100.0991735538</v>
      </c>
      <c r="N31" s="67"/>
      <c r="O31" s="64">
        <v>41850</v>
      </c>
      <c r="P31" s="73"/>
      <c r="Q31" s="66">
        <v>41941</v>
      </c>
      <c r="R31" s="67">
        <f>3585351.12/1.21</f>
        <v>2963100.0991735538</v>
      </c>
      <c r="S31" s="66">
        <v>42032</v>
      </c>
      <c r="T31" s="153" t="s">
        <v>822</v>
      </c>
      <c r="U31" s="66"/>
      <c r="V31" s="66">
        <v>42221</v>
      </c>
      <c r="W31" s="153"/>
      <c r="X31" s="66"/>
      <c r="Y31" s="66"/>
      <c r="Z31" s="66" t="s">
        <v>473</v>
      </c>
      <c r="AA31" s="67" t="s">
        <v>636</v>
      </c>
      <c r="AB31" s="61" t="s">
        <v>476</v>
      </c>
      <c r="AC31" s="67" t="s">
        <v>584</v>
      </c>
      <c r="AD31" s="61" t="s">
        <v>631</v>
      </c>
      <c r="AE31" s="61" t="s">
        <v>631</v>
      </c>
      <c r="AF31" s="160"/>
      <c r="AG31" s="160"/>
      <c r="AH31" s="61"/>
      <c r="AI31" s="160"/>
      <c r="AJ31" s="160"/>
      <c r="AK31" s="180"/>
      <c r="AL31" s="68"/>
      <c r="AM31" s="69"/>
    </row>
    <row r="32" spans="1:39" s="8" customFormat="1" ht="32.25" hidden="1" customHeight="1" x14ac:dyDescent="0.2">
      <c r="A32" s="128" t="s">
        <v>186</v>
      </c>
      <c r="B32" s="58" t="s">
        <v>202</v>
      </c>
      <c r="C32" s="58">
        <v>5363</v>
      </c>
      <c r="D32" s="58" t="s">
        <v>470</v>
      </c>
      <c r="E32" s="58" t="s">
        <v>650</v>
      </c>
      <c r="F32" s="58" t="s">
        <v>192</v>
      </c>
      <c r="G32" s="58" t="s">
        <v>200</v>
      </c>
      <c r="H32" s="58" t="s">
        <v>362</v>
      </c>
      <c r="I32" s="59" t="s">
        <v>359</v>
      </c>
      <c r="J32" s="59" t="s">
        <v>363</v>
      </c>
      <c r="K32" s="60">
        <v>61</v>
      </c>
      <c r="L32" s="61" t="s">
        <v>735</v>
      </c>
      <c r="M32" s="62">
        <v>1</v>
      </c>
      <c r="N32" s="63"/>
      <c r="O32" s="64"/>
      <c r="P32" s="65"/>
      <c r="Q32" s="66">
        <v>41246</v>
      </c>
      <c r="R32" s="67" t="s">
        <v>639</v>
      </c>
      <c r="S32" s="66">
        <v>41282</v>
      </c>
      <c r="T32" s="153"/>
      <c r="U32" s="66">
        <v>41438</v>
      </c>
      <c r="V32" s="66">
        <v>41492</v>
      </c>
      <c r="W32" s="153"/>
      <c r="X32" s="66"/>
      <c r="Y32" s="66"/>
      <c r="Z32" s="66" t="s">
        <v>473</v>
      </c>
      <c r="AA32" s="67" t="s">
        <v>636</v>
      </c>
      <c r="AB32" s="61" t="s">
        <v>479</v>
      </c>
      <c r="AC32" s="67" t="s">
        <v>584</v>
      </c>
      <c r="AD32" s="61"/>
      <c r="AE32" s="61"/>
      <c r="AF32" s="160"/>
      <c r="AG32" s="160" t="s">
        <v>857</v>
      </c>
      <c r="AH32" s="61"/>
      <c r="AI32" s="160"/>
      <c r="AJ32" s="160"/>
      <c r="AK32" s="180"/>
      <c r="AL32" s="68"/>
      <c r="AM32" s="69"/>
    </row>
    <row r="33" spans="1:39" s="8" customFormat="1" ht="43.5" hidden="1" customHeight="1" x14ac:dyDescent="0.2">
      <c r="A33" s="128" t="s">
        <v>186</v>
      </c>
      <c r="B33" s="58" t="s">
        <v>224</v>
      </c>
      <c r="C33" s="58" t="s">
        <v>676</v>
      </c>
      <c r="D33" s="58" t="s">
        <v>677</v>
      </c>
      <c r="E33" s="58">
        <v>100006265</v>
      </c>
      <c r="F33" s="58" t="s">
        <v>190</v>
      </c>
      <c r="G33" s="58" t="s">
        <v>191</v>
      </c>
      <c r="H33" s="58" t="s">
        <v>329</v>
      </c>
      <c r="I33" s="59" t="s">
        <v>296</v>
      </c>
      <c r="J33" s="59" t="s">
        <v>384</v>
      </c>
      <c r="K33" s="60">
        <v>20</v>
      </c>
      <c r="L33" s="61" t="s">
        <v>734</v>
      </c>
      <c r="M33" s="67">
        <f>Tabel1[[#This Row],[Aanbestedings-bedrag (excL btw)]]</f>
        <v>3854861.9421487604</v>
      </c>
      <c r="N33" s="63">
        <v>41890</v>
      </c>
      <c r="O33" s="64">
        <v>41913</v>
      </c>
      <c r="P33" s="72" t="s">
        <v>743</v>
      </c>
      <c r="Q33" s="66">
        <v>41970</v>
      </c>
      <c r="R33" s="67">
        <f>4664382.95/1.21</f>
        <v>3854861.9421487604</v>
      </c>
      <c r="S33" s="66">
        <v>41995</v>
      </c>
      <c r="T33" s="153" t="s">
        <v>820</v>
      </c>
      <c r="U33" s="66">
        <v>42502</v>
      </c>
      <c r="V33" s="66">
        <v>42502</v>
      </c>
      <c r="W33" s="153"/>
      <c r="X33" s="66"/>
      <c r="Y33" s="66"/>
      <c r="Z33" s="66" t="s">
        <v>473</v>
      </c>
      <c r="AA33" s="67" t="s">
        <v>580</v>
      </c>
      <c r="AB33" s="61" t="s">
        <v>778</v>
      </c>
      <c r="AC33" s="67" t="s">
        <v>584</v>
      </c>
      <c r="AD33" s="61" t="s">
        <v>431</v>
      </c>
      <c r="AE33" s="61" t="s">
        <v>678</v>
      </c>
      <c r="AF33" s="160" t="s">
        <v>431</v>
      </c>
      <c r="AG33" s="160" t="s">
        <v>431</v>
      </c>
      <c r="AH33" s="61"/>
      <c r="AI33" s="160"/>
      <c r="AJ33" s="160"/>
      <c r="AK33" s="180"/>
      <c r="AL33" s="68"/>
      <c r="AM33" s="69"/>
    </row>
    <row r="34" spans="1:39" s="8" customFormat="1" ht="24" hidden="1" customHeight="1" x14ac:dyDescent="0.2">
      <c r="A34" s="128" t="s">
        <v>186</v>
      </c>
      <c r="B34" s="58" t="s">
        <v>262</v>
      </c>
      <c r="C34" s="58">
        <v>5366</v>
      </c>
      <c r="D34" s="58" t="s">
        <v>567</v>
      </c>
      <c r="E34" s="58" t="s">
        <v>651</v>
      </c>
      <c r="F34" s="58" t="s">
        <v>204</v>
      </c>
      <c r="G34" s="58" t="s">
        <v>195</v>
      </c>
      <c r="H34" s="58" t="s">
        <v>355</v>
      </c>
      <c r="I34" s="59" t="s">
        <v>352</v>
      </c>
      <c r="J34" s="59" t="s">
        <v>356</v>
      </c>
      <c r="K34" s="60">
        <v>57</v>
      </c>
      <c r="L34" s="61" t="s">
        <v>735</v>
      </c>
      <c r="M34" s="62">
        <f>1063594.92/1.21</f>
        <v>879004.06611570239</v>
      </c>
      <c r="N34" s="63"/>
      <c r="O34" s="64"/>
      <c r="P34" s="65"/>
      <c r="Q34" s="66">
        <v>41612</v>
      </c>
      <c r="R34" s="67">
        <f>1063594.92/1.21</f>
        <v>879004.06611570239</v>
      </c>
      <c r="S34" s="66">
        <v>41929</v>
      </c>
      <c r="T34" s="153" t="s">
        <v>824</v>
      </c>
      <c r="U34" s="66">
        <v>41631</v>
      </c>
      <c r="V34" s="66">
        <v>41869</v>
      </c>
      <c r="W34" s="153"/>
      <c r="X34" s="66">
        <v>42030</v>
      </c>
      <c r="Y34" s="66"/>
      <c r="Z34" s="66" t="s">
        <v>473</v>
      </c>
      <c r="AA34" s="67" t="s">
        <v>636</v>
      </c>
      <c r="AB34" s="61" t="s">
        <v>475</v>
      </c>
      <c r="AC34" s="67" t="s">
        <v>584</v>
      </c>
      <c r="AD34" s="61" t="s">
        <v>433</v>
      </c>
      <c r="AE34" s="61" t="s">
        <v>433</v>
      </c>
      <c r="AF34" s="160" t="s">
        <v>784</v>
      </c>
      <c r="AG34" s="160"/>
      <c r="AH34" s="61"/>
      <c r="AI34" s="160" t="s">
        <v>941</v>
      </c>
      <c r="AJ34" s="160"/>
      <c r="AK34" s="180"/>
      <c r="AL34" s="68"/>
      <c r="AM34" s="69"/>
    </row>
    <row r="35" spans="1:39" s="8" customFormat="1" ht="75" hidden="1" customHeight="1" x14ac:dyDescent="0.2">
      <c r="A35" s="128" t="s">
        <v>186</v>
      </c>
      <c r="B35" s="58" t="s">
        <v>265</v>
      </c>
      <c r="C35" s="58">
        <v>5367</v>
      </c>
      <c r="D35" s="58" t="s">
        <v>568</v>
      </c>
      <c r="E35" s="58">
        <v>100009014</v>
      </c>
      <c r="F35" s="58" t="s">
        <v>201</v>
      </c>
      <c r="G35" s="58" t="s">
        <v>191</v>
      </c>
      <c r="H35" s="58" t="s">
        <v>297</v>
      </c>
      <c r="I35" s="59" t="s">
        <v>357</v>
      </c>
      <c r="J35" s="59" t="s">
        <v>291</v>
      </c>
      <c r="K35" s="60">
        <v>24</v>
      </c>
      <c r="L35" s="61" t="s">
        <v>733</v>
      </c>
      <c r="M35" s="62">
        <v>1397941.71</v>
      </c>
      <c r="N35" s="63">
        <v>41890</v>
      </c>
      <c r="O35" s="64"/>
      <c r="P35" s="70" t="s">
        <v>679</v>
      </c>
      <c r="Q35" s="66">
        <v>41975</v>
      </c>
      <c r="R35" s="62">
        <v>1397941.71</v>
      </c>
      <c r="S35" s="66">
        <v>41991</v>
      </c>
      <c r="T35" s="153" t="s">
        <v>825</v>
      </c>
      <c r="U35" s="66"/>
      <c r="V35" s="66" t="s">
        <v>473</v>
      </c>
      <c r="W35" s="153"/>
      <c r="X35" s="66"/>
      <c r="Y35" s="66"/>
      <c r="Z35" s="66" t="s">
        <v>473</v>
      </c>
      <c r="AA35" s="67" t="s">
        <v>589</v>
      </c>
      <c r="AB35" s="61" t="s">
        <v>569</v>
      </c>
      <c r="AC35" s="67" t="s">
        <v>584</v>
      </c>
      <c r="AD35" s="61" t="s">
        <v>594</v>
      </c>
      <c r="AE35" s="61" t="s">
        <v>594</v>
      </c>
      <c r="AF35" s="160" t="s">
        <v>431</v>
      </c>
      <c r="AG35" s="160" t="s">
        <v>431</v>
      </c>
      <c r="AH35" s="61"/>
      <c r="AI35" s="160" t="s">
        <v>940</v>
      </c>
      <c r="AJ35" s="160"/>
      <c r="AK35" s="180"/>
      <c r="AL35" s="68"/>
      <c r="AM35" s="69"/>
    </row>
    <row r="36" spans="1:39" s="8" customFormat="1" ht="35.25" hidden="1" customHeight="1" x14ac:dyDescent="0.2">
      <c r="A36" s="128" t="s">
        <v>186</v>
      </c>
      <c r="B36" s="58" t="s">
        <v>264</v>
      </c>
      <c r="C36" s="58" t="s">
        <v>428</v>
      </c>
      <c r="D36" s="58" t="s">
        <v>576</v>
      </c>
      <c r="E36" s="58"/>
      <c r="F36" s="58" t="s">
        <v>188</v>
      </c>
      <c r="G36" s="58" t="s">
        <v>145</v>
      </c>
      <c r="H36" s="58" t="s">
        <v>371</v>
      </c>
      <c r="I36" s="59" t="s">
        <v>364</v>
      </c>
      <c r="J36" s="59" t="s">
        <v>366</v>
      </c>
      <c r="K36" s="60">
        <v>20</v>
      </c>
      <c r="L36" s="61" t="s">
        <v>735</v>
      </c>
      <c r="M36" s="62" t="s">
        <v>640</v>
      </c>
      <c r="N36" s="63"/>
      <c r="O36" s="64"/>
      <c r="P36" s="65"/>
      <c r="Q36" s="66">
        <v>39766</v>
      </c>
      <c r="R36" s="67" t="s">
        <v>640</v>
      </c>
      <c r="S36" s="66">
        <v>39833</v>
      </c>
      <c r="T36" s="153"/>
      <c r="U36" s="66">
        <v>41425</v>
      </c>
      <c r="V36" s="66">
        <v>41492</v>
      </c>
      <c r="W36" s="153"/>
      <c r="X36" s="66">
        <v>42118</v>
      </c>
      <c r="Y36" s="66"/>
      <c r="Z36" s="66" t="s">
        <v>473</v>
      </c>
      <c r="AA36" s="67" t="s">
        <v>636</v>
      </c>
      <c r="AB36" s="61" t="s">
        <v>476</v>
      </c>
      <c r="AC36" s="67" t="s">
        <v>584</v>
      </c>
      <c r="AD36" s="61"/>
      <c r="AE36" s="61"/>
      <c r="AF36" s="160"/>
      <c r="AG36" s="160"/>
      <c r="AH36" s="61"/>
      <c r="AI36" s="160"/>
      <c r="AJ36" s="160"/>
      <c r="AK36" s="180"/>
      <c r="AL36" s="68"/>
      <c r="AM36" s="69"/>
    </row>
    <row r="37" spans="1:39" s="8" customFormat="1" ht="48.75" hidden="1" customHeight="1" x14ac:dyDescent="0.2">
      <c r="A37" s="128" t="s">
        <v>186</v>
      </c>
      <c r="B37" s="58" t="s">
        <v>217</v>
      </c>
      <c r="C37" s="58" t="s">
        <v>676</v>
      </c>
      <c r="D37" s="58" t="s">
        <v>677</v>
      </c>
      <c r="E37" s="58">
        <v>100006265</v>
      </c>
      <c r="F37" s="58" t="s">
        <v>190</v>
      </c>
      <c r="G37" s="58" t="s">
        <v>191</v>
      </c>
      <c r="H37" s="58" t="s">
        <v>385</v>
      </c>
      <c r="I37" s="59" t="s">
        <v>296</v>
      </c>
      <c r="J37" s="59" t="s">
        <v>386</v>
      </c>
      <c r="K37" s="60">
        <v>44</v>
      </c>
      <c r="L37" s="61" t="s">
        <v>734</v>
      </c>
      <c r="M37" s="67" t="s">
        <v>776</v>
      </c>
      <c r="N37" s="63"/>
      <c r="O37" s="64">
        <v>41913</v>
      </c>
      <c r="P37" s="72"/>
      <c r="Q37" s="66">
        <v>41970</v>
      </c>
      <c r="R37" s="67" t="s">
        <v>776</v>
      </c>
      <c r="S37" s="66">
        <v>41995</v>
      </c>
      <c r="T37" s="153" t="s">
        <v>820</v>
      </c>
      <c r="U37" s="66"/>
      <c r="V37" s="66">
        <v>42502</v>
      </c>
      <c r="W37" s="153"/>
      <c r="X37" s="66"/>
      <c r="Y37" s="66"/>
      <c r="Z37" s="66" t="s">
        <v>473</v>
      </c>
      <c r="AA37" s="67" t="s">
        <v>580</v>
      </c>
      <c r="AB37" s="61" t="s">
        <v>778</v>
      </c>
      <c r="AC37" s="67" t="s">
        <v>584</v>
      </c>
      <c r="AD37" s="61" t="s">
        <v>431</v>
      </c>
      <c r="AE37" s="61" t="s">
        <v>678</v>
      </c>
      <c r="AF37" s="160" t="s">
        <v>431</v>
      </c>
      <c r="AG37" s="160" t="s">
        <v>431</v>
      </c>
      <c r="AH37" s="61"/>
      <c r="AI37" s="160"/>
      <c r="AJ37" s="160"/>
      <c r="AK37" s="180"/>
      <c r="AL37" s="68"/>
      <c r="AM37" s="69"/>
    </row>
    <row r="38" spans="1:39" s="8" customFormat="1" ht="43.5" hidden="1" customHeight="1" x14ac:dyDescent="0.2">
      <c r="A38" s="128" t="s">
        <v>186</v>
      </c>
      <c r="B38" s="58" t="s">
        <v>260</v>
      </c>
      <c r="C38" s="58">
        <v>5369</v>
      </c>
      <c r="D38" s="58" t="s">
        <v>487</v>
      </c>
      <c r="E38" s="58">
        <v>100000843</v>
      </c>
      <c r="F38" s="58" t="s">
        <v>261</v>
      </c>
      <c r="G38" s="58" t="s">
        <v>220</v>
      </c>
      <c r="H38" s="58" t="s">
        <v>372</v>
      </c>
      <c r="I38" s="59" t="s">
        <v>352</v>
      </c>
      <c r="J38" s="59" t="s">
        <v>373</v>
      </c>
      <c r="K38" s="60">
        <v>25</v>
      </c>
      <c r="L38" s="61" t="s">
        <v>735</v>
      </c>
      <c r="M38" s="67">
        <f>1748687.76/1.21</f>
        <v>1445196.4958677685</v>
      </c>
      <c r="N38" s="63"/>
      <c r="O38" s="64"/>
      <c r="P38" s="73"/>
      <c r="Q38" s="66">
        <v>41955</v>
      </c>
      <c r="R38" s="67">
        <f>1748687.76/1.21</f>
        <v>1445196.4958677685</v>
      </c>
      <c r="S38" s="66">
        <v>41982</v>
      </c>
      <c r="T38" s="153" t="s">
        <v>826</v>
      </c>
      <c r="U38" s="66">
        <v>42032</v>
      </c>
      <c r="V38" s="66">
        <v>42107</v>
      </c>
      <c r="W38" s="153"/>
      <c r="X38" s="66"/>
      <c r="Y38" s="66"/>
      <c r="Z38" s="66" t="s">
        <v>473</v>
      </c>
      <c r="AA38" s="67" t="s">
        <v>636</v>
      </c>
      <c r="AB38" s="61" t="s">
        <v>476</v>
      </c>
      <c r="AC38" s="67" t="s">
        <v>584</v>
      </c>
      <c r="AD38" s="61" t="s">
        <v>578</v>
      </c>
      <c r="AE38" s="61" t="s">
        <v>578</v>
      </c>
      <c r="AF38" s="160" t="s">
        <v>785</v>
      </c>
      <c r="AG38" s="160"/>
      <c r="AH38" s="61"/>
      <c r="AI38" s="160"/>
      <c r="AJ38" s="160"/>
      <c r="AK38" s="180"/>
      <c r="AL38" s="68"/>
      <c r="AM38" s="69"/>
    </row>
    <row r="39" spans="1:39" s="8" customFormat="1" ht="135.75" hidden="1" customHeight="1" x14ac:dyDescent="0.2">
      <c r="A39" s="128" t="s">
        <v>186</v>
      </c>
      <c r="B39" s="58" t="s">
        <v>266</v>
      </c>
      <c r="C39" s="58">
        <v>5354</v>
      </c>
      <c r="D39" s="58" t="s">
        <v>429</v>
      </c>
      <c r="E39" s="58">
        <v>100000032</v>
      </c>
      <c r="F39" s="58" t="s">
        <v>196</v>
      </c>
      <c r="G39" s="58" t="s">
        <v>197</v>
      </c>
      <c r="H39" s="58" t="s">
        <v>387</v>
      </c>
      <c r="I39" s="59" t="s">
        <v>388</v>
      </c>
      <c r="J39" s="59" t="s">
        <v>347</v>
      </c>
      <c r="K39" s="60">
        <v>20</v>
      </c>
      <c r="L39" s="61" t="s">
        <v>733</v>
      </c>
      <c r="M39" s="67">
        <v>597483.91</v>
      </c>
      <c r="N39" s="63"/>
      <c r="O39" s="64">
        <v>41933</v>
      </c>
      <c r="P39" s="72"/>
      <c r="Q39" s="66">
        <v>41971</v>
      </c>
      <c r="R39" s="67">
        <v>597483.91</v>
      </c>
      <c r="S39" s="66">
        <v>42013</v>
      </c>
      <c r="T39" s="153" t="s">
        <v>827</v>
      </c>
      <c r="U39" s="66"/>
      <c r="V39" s="66" t="s">
        <v>473</v>
      </c>
      <c r="W39" s="153"/>
      <c r="X39" s="66"/>
      <c r="Y39" s="66"/>
      <c r="Z39" s="66" t="s">
        <v>473</v>
      </c>
      <c r="AA39" s="67" t="s">
        <v>589</v>
      </c>
      <c r="AB39" s="61" t="s">
        <v>854</v>
      </c>
      <c r="AC39" s="67" t="s">
        <v>584</v>
      </c>
      <c r="AD39" s="61" t="s">
        <v>595</v>
      </c>
      <c r="AE39" s="61" t="s">
        <v>744</v>
      </c>
      <c r="AF39" s="160"/>
      <c r="AG39" s="160"/>
      <c r="AH39" s="61"/>
      <c r="AI39" s="160" t="s">
        <v>942</v>
      </c>
      <c r="AJ39" s="160"/>
      <c r="AK39" s="180"/>
      <c r="AL39" s="68"/>
      <c r="AM39" s="69"/>
    </row>
    <row r="40" spans="1:39" s="8" customFormat="1" ht="75" hidden="1" customHeight="1" x14ac:dyDescent="0.2">
      <c r="A40" s="128" t="s">
        <v>186</v>
      </c>
      <c r="B40" s="58" t="s">
        <v>221</v>
      </c>
      <c r="C40" s="58">
        <v>5364</v>
      </c>
      <c r="D40" s="58" t="s">
        <v>485</v>
      </c>
      <c r="E40" s="58">
        <v>100005870</v>
      </c>
      <c r="F40" s="58" t="s">
        <v>218</v>
      </c>
      <c r="G40" s="58" t="s">
        <v>219</v>
      </c>
      <c r="H40" s="58" t="s">
        <v>377</v>
      </c>
      <c r="I40" s="59" t="s">
        <v>375</v>
      </c>
      <c r="J40" s="59" t="s">
        <v>378</v>
      </c>
      <c r="K40" s="60">
        <v>20</v>
      </c>
      <c r="L40" s="61" t="s">
        <v>734</v>
      </c>
      <c r="M40" s="62" t="s">
        <v>642</v>
      </c>
      <c r="N40" s="63"/>
      <c r="O40" s="64"/>
      <c r="P40" s="73"/>
      <c r="Q40" s="66">
        <v>41941</v>
      </c>
      <c r="R40" s="67" t="s">
        <v>777</v>
      </c>
      <c r="S40" s="66">
        <v>41985</v>
      </c>
      <c r="T40" s="153" t="s">
        <v>822</v>
      </c>
      <c r="U40" s="66"/>
      <c r="V40" s="66">
        <v>42221</v>
      </c>
      <c r="W40" s="153"/>
      <c r="X40" s="66"/>
      <c r="Y40" s="66"/>
      <c r="Z40" s="66" t="s">
        <v>473</v>
      </c>
      <c r="AA40" s="67" t="s">
        <v>636</v>
      </c>
      <c r="AB40" s="61" t="s">
        <v>476</v>
      </c>
      <c r="AC40" s="67" t="s">
        <v>584</v>
      </c>
      <c r="AD40" s="61" t="s">
        <v>643</v>
      </c>
      <c r="AE40" s="61" t="s">
        <v>643</v>
      </c>
      <c r="AF40" s="160"/>
      <c r="AG40" s="160"/>
      <c r="AH40" s="61"/>
      <c r="AI40" s="160"/>
      <c r="AJ40" s="160"/>
      <c r="AK40" s="180"/>
      <c r="AL40" s="68"/>
      <c r="AM40" s="69"/>
    </row>
    <row r="41" spans="1:39" s="8" customFormat="1" ht="45" hidden="1" customHeight="1" x14ac:dyDescent="0.2">
      <c r="A41" s="128" t="s">
        <v>186</v>
      </c>
      <c r="B41" s="58" t="s">
        <v>267</v>
      </c>
      <c r="C41" s="58">
        <v>5355</v>
      </c>
      <c r="D41" s="58" t="s">
        <v>429</v>
      </c>
      <c r="E41" s="58" t="s">
        <v>753</v>
      </c>
      <c r="F41" s="58" t="s">
        <v>196</v>
      </c>
      <c r="G41" s="58" t="s">
        <v>197</v>
      </c>
      <c r="H41" s="58" t="s">
        <v>389</v>
      </c>
      <c r="I41" s="59" t="s">
        <v>390</v>
      </c>
      <c r="J41" s="59" t="s">
        <v>391</v>
      </c>
      <c r="K41" s="60">
        <v>21</v>
      </c>
      <c r="L41" s="61" t="s">
        <v>733</v>
      </c>
      <c r="M41" s="62" t="s">
        <v>644</v>
      </c>
      <c r="N41" s="63"/>
      <c r="O41" s="64"/>
      <c r="P41" s="72"/>
      <c r="Q41" s="66">
        <v>41971</v>
      </c>
      <c r="R41" s="67" t="s">
        <v>644</v>
      </c>
      <c r="S41" s="66">
        <v>42013</v>
      </c>
      <c r="T41" s="153" t="s">
        <v>827</v>
      </c>
      <c r="U41" s="66"/>
      <c r="V41" s="66" t="s">
        <v>473</v>
      </c>
      <c r="W41" s="153"/>
      <c r="X41" s="66"/>
      <c r="Y41" s="66"/>
      <c r="Z41" s="66" t="s">
        <v>473</v>
      </c>
      <c r="AA41" s="67" t="s">
        <v>589</v>
      </c>
      <c r="AB41" s="61" t="s">
        <v>854</v>
      </c>
      <c r="AC41" s="67" t="s">
        <v>584</v>
      </c>
      <c r="AD41" s="61" t="s">
        <v>645</v>
      </c>
      <c r="AE41" s="61" t="s">
        <v>645</v>
      </c>
      <c r="AF41" s="160"/>
      <c r="AG41" s="160"/>
      <c r="AH41" s="61"/>
      <c r="AI41" s="160"/>
      <c r="AJ41" s="160"/>
      <c r="AK41" s="180"/>
      <c r="AL41" s="68"/>
      <c r="AM41" s="69"/>
    </row>
    <row r="42" spans="1:39" s="8" customFormat="1" ht="50.25" hidden="1" customHeight="1" x14ac:dyDescent="0.2">
      <c r="A42" s="128" t="s">
        <v>186</v>
      </c>
      <c r="B42" s="58" t="s">
        <v>263</v>
      </c>
      <c r="C42" s="58">
        <v>40166</v>
      </c>
      <c r="D42" s="58" t="s">
        <v>757</v>
      </c>
      <c r="E42" s="58">
        <v>100010060</v>
      </c>
      <c r="F42" s="58" t="s">
        <v>205</v>
      </c>
      <c r="G42" s="58" t="s">
        <v>206</v>
      </c>
      <c r="H42" s="58" t="s">
        <v>392</v>
      </c>
      <c r="I42" s="59" t="s">
        <v>348</v>
      </c>
      <c r="J42" s="59" t="s">
        <v>393</v>
      </c>
      <c r="K42" s="60">
        <v>0</v>
      </c>
      <c r="L42" s="61" t="s">
        <v>735</v>
      </c>
      <c r="M42" s="62">
        <v>468265.64</v>
      </c>
      <c r="N42" s="63">
        <v>41940</v>
      </c>
      <c r="O42" s="64">
        <v>41948</v>
      </c>
      <c r="P42" s="73" t="s">
        <v>830</v>
      </c>
      <c r="Q42" s="66">
        <v>42133</v>
      </c>
      <c r="R42" s="67">
        <v>468265.64</v>
      </c>
      <c r="S42" s="66">
        <v>42156</v>
      </c>
      <c r="T42" s="153" t="s">
        <v>866</v>
      </c>
      <c r="U42" s="66"/>
      <c r="V42" s="66">
        <v>42226</v>
      </c>
      <c r="W42" s="153"/>
      <c r="X42" s="66" t="s">
        <v>929</v>
      </c>
      <c r="Y42" s="66"/>
      <c r="Z42" s="66" t="s">
        <v>473</v>
      </c>
      <c r="AA42" s="67" t="s">
        <v>636</v>
      </c>
      <c r="AB42" s="61" t="s">
        <v>848</v>
      </c>
      <c r="AC42" s="67" t="s">
        <v>584</v>
      </c>
      <c r="AD42" s="61" t="s">
        <v>632</v>
      </c>
      <c r="AE42" s="61" t="s">
        <v>632</v>
      </c>
      <c r="AF42" s="160" t="s">
        <v>786</v>
      </c>
      <c r="AG42" s="160"/>
      <c r="AH42" s="61"/>
      <c r="AI42" s="160"/>
      <c r="AJ42" s="160"/>
      <c r="AK42" s="180"/>
      <c r="AL42" s="68"/>
      <c r="AM42" s="69"/>
    </row>
    <row r="43" spans="1:39" s="9" customFormat="1" ht="60" hidden="1" customHeight="1" x14ac:dyDescent="0.2">
      <c r="A43" s="129" t="s">
        <v>171</v>
      </c>
      <c r="B43" s="74">
        <v>4002</v>
      </c>
      <c r="C43" s="74">
        <v>6280</v>
      </c>
      <c r="D43" s="74" t="s">
        <v>727</v>
      </c>
      <c r="E43" s="74">
        <v>100000916</v>
      </c>
      <c r="F43" s="74" t="s">
        <v>176</v>
      </c>
      <c r="G43" s="74" t="s">
        <v>162</v>
      </c>
      <c r="H43" s="74" t="s">
        <v>1</v>
      </c>
      <c r="I43" s="75" t="s">
        <v>2</v>
      </c>
      <c r="J43" s="75" t="s">
        <v>496</v>
      </c>
      <c r="K43" s="76">
        <v>63</v>
      </c>
      <c r="L43" s="77" t="s">
        <v>734</v>
      </c>
      <c r="M43" s="78">
        <v>8773354.6199999992</v>
      </c>
      <c r="N43" s="79">
        <v>41764</v>
      </c>
      <c r="O43" s="80"/>
      <c r="P43" s="81">
        <v>41886</v>
      </c>
      <c r="Q43" s="81">
        <v>41901</v>
      </c>
      <c r="R43" s="82">
        <v>8773354.6199999992</v>
      </c>
      <c r="S43" s="81">
        <v>42080</v>
      </c>
      <c r="T43" s="154" t="s">
        <v>837</v>
      </c>
      <c r="U43" s="81">
        <v>42136</v>
      </c>
      <c r="V43" s="81">
        <v>42268</v>
      </c>
      <c r="W43" s="154"/>
      <c r="X43" s="81">
        <v>42825</v>
      </c>
      <c r="Y43" s="81"/>
      <c r="Z43" s="81" t="s">
        <v>473</v>
      </c>
      <c r="AA43" s="82" t="s">
        <v>583</v>
      </c>
      <c r="AB43" s="77" t="s">
        <v>488</v>
      </c>
      <c r="AC43" s="82" t="s">
        <v>617</v>
      </c>
      <c r="AD43" s="77" t="s">
        <v>618</v>
      </c>
      <c r="AE43" s="77" t="s">
        <v>618</v>
      </c>
      <c r="AF43" s="161"/>
      <c r="AG43" s="161"/>
      <c r="AH43" s="77"/>
      <c r="AI43" s="161"/>
      <c r="AJ43" s="161"/>
      <c r="AK43" s="181"/>
      <c r="AL43" s="83"/>
      <c r="AM43" s="84" t="s">
        <v>497</v>
      </c>
    </row>
    <row r="44" spans="1:39" s="9" customFormat="1" ht="75" hidden="1" customHeight="1" x14ac:dyDescent="0.2">
      <c r="A44" s="129" t="s">
        <v>171</v>
      </c>
      <c r="B44" s="74">
        <v>4015</v>
      </c>
      <c r="C44" s="74">
        <v>1707</v>
      </c>
      <c r="D44" s="74" t="s">
        <v>587</v>
      </c>
      <c r="E44" s="74">
        <v>100004876</v>
      </c>
      <c r="F44" s="74" t="s">
        <v>184</v>
      </c>
      <c r="G44" s="74" t="s">
        <v>270</v>
      </c>
      <c r="H44" s="74" t="s">
        <v>402</v>
      </c>
      <c r="I44" s="75" t="s">
        <v>403</v>
      </c>
      <c r="J44" s="75" t="s">
        <v>501</v>
      </c>
      <c r="K44" s="76">
        <v>38</v>
      </c>
      <c r="L44" s="77" t="s">
        <v>730</v>
      </c>
      <c r="M44" s="78">
        <v>5000000</v>
      </c>
      <c r="N44" s="79">
        <v>42658</v>
      </c>
      <c r="O44" s="80"/>
      <c r="P44" s="81">
        <v>42825</v>
      </c>
      <c r="Q44" s="81" t="s">
        <v>473</v>
      </c>
      <c r="R44" s="82" t="s">
        <v>582</v>
      </c>
      <c r="S44" s="81"/>
      <c r="T44" s="154"/>
      <c r="U44" s="81"/>
      <c r="V44" s="81">
        <v>42948</v>
      </c>
      <c r="W44" s="154" t="s">
        <v>960</v>
      </c>
      <c r="X44" s="81">
        <v>43343</v>
      </c>
      <c r="Y44" s="81"/>
      <c r="Z44" s="81" t="s">
        <v>473</v>
      </c>
      <c r="AA44" s="82" t="s">
        <v>588</v>
      </c>
      <c r="AB44" s="77">
        <v>0</v>
      </c>
      <c r="AC44" s="82" t="s">
        <v>617</v>
      </c>
      <c r="AD44" s="77"/>
      <c r="AE44" s="77" t="s">
        <v>671</v>
      </c>
      <c r="AF44" s="161" t="s">
        <v>792</v>
      </c>
      <c r="AG44" s="161" t="s">
        <v>850</v>
      </c>
      <c r="AH44" s="77" t="s">
        <v>872</v>
      </c>
      <c r="AI44" s="161" t="s">
        <v>930</v>
      </c>
      <c r="AJ44" s="161" t="s">
        <v>962</v>
      </c>
      <c r="AK44" s="181"/>
      <c r="AL44" s="83" t="s">
        <v>619</v>
      </c>
      <c r="AM44" s="84" t="s">
        <v>497</v>
      </c>
    </row>
    <row r="45" spans="1:39" s="9" customFormat="1" ht="132.75" hidden="1" customHeight="1" x14ac:dyDescent="0.2">
      <c r="A45" s="129" t="s">
        <v>171</v>
      </c>
      <c r="B45" s="74">
        <v>4027</v>
      </c>
      <c r="C45" s="74">
        <v>1554</v>
      </c>
      <c r="D45" s="74" t="s">
        <v>415</v>
      </c>
      <c r="E45" s="74"/>
      <c r="F45" s="74" t="s">
        <v>178</v>
      </c>
      <c r="G45" s="74" t="s">
        <v>173</v>
      </c>
      <c r="H45" s="74" t="s">
        <v>410</v>
      </c>
      <c r="I45" s="75" t="s">
        <v>411</v>
      </c>
      <c r="J45" s="75" t="s">
        <v>502</v>
      </c>
      <c r="K45" s="76">
        <v>40</v>
      </c>
      <c r="L45" s="77" t="s">
        <v>730</v>
      </c>
      <c r="M45" s="78">
        <v>4000000</v>
      </c>
      <c r="N45" s="172">
        <v>42978</v>
      </c>
      <c r="O45" s="80"/>
      <c r="P45" s="172">
        <v>43100</v>
      </c>
      <c r="Q45" s="81" t="s">
        <v>473</v>
      </c>
      <c r="R45" s="82" t="s">
        <v>582</v>
      </c>
      <c r="S45" s="81"/>
      <c r="T45" s="154"/>
      <c r="U45" s="81"/>
      <c r="V45" s="81">
        <v>43220</v>
      </c>
      <c r="W45" s="154" t="s">
        <v>961</v>
      </c>
      <c r="X45" s="81">
        <v>43585</v>
      </c>
      <c r="Y45" s="81"/>
      <c r="Z45" s="81" t="s">
        <v>473</v>
      </c>
      <c r="AA45" s="82" t="s">
        <v>585</v>
      </c>
      <c r="AB45" s="77">
        <v>0</v>
      </c>
      <c r="AC45" s="82" t="s">
        <v>617</v>
      </c>
      <c r="AD45" s="77" t="s">
        <v>620</v>
      </c>
      <c r="AE45" s="77" t="s">
        <v>620</v>
      </c>
      <c r="AF45" s="161" t="s">
        <v>793</v>
      </c>
      <c r="AG45" s="161" t="s">
        <v>851</v>
      </c>
      <c r="AH45" s="77" t="s">
        <v>873</v>
      </c>
      <c r="AI45" s="161" t="s">
        <v>931</v>
      </c>
      <c r="AJ45" s="161"/>
      <c r="AK45" s="181"/>
      <c r="AL45" s="83"/>
      <c r="AM45" s="84" t="s">
        <v>498</v>
      </c>
    </row>
    <row r="46" spans="1:39" s="9" customFormat="1" ht="45" hidden="1" customHeight="1" x14ac:dyDescent="0.2">
      <c r="A46" s="129" t="s">
        <v>171</v>
      </c>
      <c r="B46" s="74">
        <v>4041</v>
      </c>
      <c r="C46" s="74">
        <v>5708</v>
      </c>
      <c r="D46" s="74" t="s">
        <v>416</v>
      </c>
      <c r="E46" s="74" t="s">
        <v>652</v>
      </c>
      <c r="F46" s="74" t="s">
        <v>181</v>
      </c>
      <c r="G46" s="74" t="s">
        <v>182</v>
      </c>
      <c r="H46" s="74" t="s">
        <v>13</v>
      </c>
      <c r="I46" s="75" t="s">
        <v>14</v>
      </c>
      <c r="J46" s="75" t="s">
        <v>503</v>
      </c>
      <c r="K46" s="76">
        <v>29</v>
      </c>
      <c r="L46" s="77" t="s">
        <v>735</v>
      </c>
      <c r="M46" s="78">
        <v>3399918.63</v>
      </c>
      <c r="N46" s="79"/>
      <c r="O46" s="80"/>
      <c r="P46" s="81"/>
      <c r="Q46" s="81">
        <v>41205</v>
      </c>
      <c r="R46" s="82">
        <v>3399918.63</v>
      </c>
      <c r="S46" s="81"/>
      <c r="T46" s="154"/>
      <c r="U46" s="81"/>
      <c r="V46" s="81">
        <v>41519</v>
      </c>
      <c r="W46" s="154"/>
      <c r="X46" s="81">
        <v>42338</v>
      </c>
      <c r="Y46" s="81"/>
      <c r="Z46" s="81" t="s">
        <v>473</v>
      </c>
      <c r="AA46" s="82" t="s">
        <v>580</v>
      </c>
      <c r="AB46" s="77" t="s">
        <v>590</v>
      </c>
      <c r="AC46" s="82" t="s">
        <v>617</v>
      </c>
      <c r="AD46" s="77"/>
      <c r="AE46" s="77"/>
      <c r="AF46" s="161" t="s">
        <v>794</v>
      </c>
      <c r="AG46" s="161"/>
      <c r="AH46" s="77"/>
      <c r="AI46" s="161"/>
      <c r="AJ46" s="161"/>
      <c r="AK46" s="181"/>
      <c r="AL46" s="83" t="s">
        <v>504</v>
      </c>
      <c r="AM46" s="84" t="s">
        <v>498</v>
      </c>
    </row>
    <row r="47" spans="1:39" s="9" customFormat="1" ht="47.25" hidden="1" customHeight="1" x14ac:dyDescent="0.2">
      <c r="A47" s="129" t="s">
        <v>171</v>
      </c>
      <c r="B47" s="74">
        <v>4048</v>
      </c>
      <c r="C47" s="74">
        <v>5775</v>
      </c>
      <c r="D47" s="74" t="s">
        <v>417</v>
      </c>
      <c r="E47" s="74">
        <v>100006616</v>
      </c>
      <c r="F47" s="74" t="s">
        <v>183</v>
      </c>
      <c r="G47" s="74" t="s">
        <v>175</v>
      </c>
      <c r="H47" s="74" t="s">
        <v>22</v>
      </c>
      <c r="I47" s="75" t="s">
        <v>293</v>
      </c>
      <c r="J47" s="75" t="s">
        <v>506</v>
      </c>
      <c r="K47" s="76">
        <v>34</v>
      </c>
      <c r="L47" s="77" t="s">
        <v>735</v>
      </c>
      <c r="M47" s="78">
        <v>1704254.2314049588</v>
      </c>
      <c r="N47" s="79"/>
      <c r="O47" s="80"/>
      <c r="P47" s="81">
        <v>41857</v>
      </c>
      <c r="Q47" s="81">
        <v>41855</v>
      </c>
      <c r="R47" s="82">
        <f>2062147.62/1.21</f>
        <v>1704254.2314049588</v>
      </c>
      <c r="S47" s="81">
        <v>41943</v>
      </c>
      <c r="T47" s="154"/>
      <c r="U47" s="81">
        <v>41993</v>
      </c>
      <c r="V47" s="81">
        <v>42012</v>
      </c>
      <c r="W47" s="154"/>
      <c r="X47" s="81">
        <v>42369</v>
      </c>
      <c r="Y47" s="81"/>
      <c r="Z47" s="81" t="s">
        <v>473</v>
      </c>
      <c r="AA47" s="82" t="s">
        <v>585</v>
      </c>
      <c r="AB47" s="77" t="s">
        <v>480</v>
      </c>
      <c r="AC47" s="82" t="s">
        <v>617</v>
      </c>
      <c r="AD47" s="77" t="s">
        <v>713</v>
      </c>
      <c r="AE47" s="77" t="s">
        <v>672</v>
      </c>
      <c r="AF47" s="161"/>
      <c r="AG47" s="161"/>
      <c r="AH47" s="77"/>
      <c r="AI47" s="161"/>
      <c r="AJ47" s="161"/>
      <c r="AK47" s="181"/>
      <c r="AL47" s="83" t="s">
        <v>621</v>
      </c>
      <c r="AM47" s="84" t="s">
        <v>500</v>
      </c>
    </row>
    <row r="48" spans="1:39" s="9" customFormat="1" ht="48.75" hidden="1" customHeight="1" x14ac:dyDescent="0.2">
      <c r="A48" s="129" t="s">
        <v>171</v>
      </c>
      <c r="B48" s="74">
        <v>4072</v>
      </c>
      <c r="C48" s="74">
        <v>5798</v>
      </c>
      <c r="D48" s="74" t="s">
        <v>418</v>
      </c>
      <c r="E48" s="74">
        <v>100013303</v>
      </c>
      <c r="F48" s="74" t="s">
        <v>252</v>
      </c>
      <c r="G48" s="74" t="s">
        <v>185</v>
      </c>
      <c r="H48" s="74" t="s">
        <v>405</v>
      </c>
      <c r="I48" s="75" t="s">
        <v>406</v>
      </c>
      <c r="J48" s="75" t="s">
        <v>507</v>
      </c>
      <c r="K48" s="76">
        <v>27</v>
      </c>
      <c r="L48" s="77" t="s">
        <v>733</v>
      </c>
      <c r="M48" s="78">
        <v>5567715.0899999999</v>
      </c>
      <c r="N48" s="79">
        <v>42382</v>
      </c>
      <c r="O48" s="80">
        <v>42494</v>
      </c>
      <c r="P48" s="81">
        <v>42541</v>
      </c>
      <c r="Q48" s="81">
        <v>42555</v>
      </c>
      <c r="R48" s="78">
        <v>5567715.0899999999</v>
      </c>
      <c r="S48" s="81">
        <v>42663</v>
      </c>
      <c r="T48" s="177">
        <v>16095796</v>
      </c>
      <c r="U48" s="81"/>
      <c r="V48" s="81">
        <v>42675</v>
      </c>
      <c r="W48" s="154" t="s">
        <v>960</v>
      </c>
      <c r="X48" s="81">
        <v>43100</v>
      </c>
      <c r="Y48" s="81"/>
      <c r="Z48" s="81" t="s">
        <v>473</v>
      </c>
      <c r="AA48" s="82" t="s">
        <v>478</v>
      </c>
      <c r="AB48" s="77">
        <v>0</v>
      </c>
      <c r="AC48" s="82" t="s">
        <v>617</v>
      </c>
      <c r="AD48" s="77" t="s">
        <v>714</v>
      </c>
      <c r="AE48" s="77" t="s">
        <v>673</v>
      </c>
      <c r="AF48" s="161" t="s">
        <v>795</v>
      </c>
      <c r="AG48" s="161"/>
      <c r="AH48" s="77" t="s">
        <v>874</v>
      </c>
      <c r="AI48" s="161"/>
      <c r="AJ48" s="161"/>
      <c r="AK48" s="181"/>
      <c r="AL48" s="83"/>
      <c r="AM48" s="84" t="s">
        <v>505</v>
      </c>
    </row>
    <row r="49" spans="1:39" s="9" customFormat="1" ht="47.25" hidden="1" customHeight="1" x14ac:dyDescent="0.2">
      <c r="A49" s="129" t="s">
        <v>171</v>
      </c>
      <c r="B49" s="74">
        <v>4073</v>
      </c>
      <c r="C49" s="74">
        <v>5785</v>
      </c>
      <c r="D49" s="74" t="s">
        <v>419</v>
      </c>
      <c r="E49" s="74">
        <v>100004827</v>
      </c>
      <c r="F49" s="74" t="s">
        <v>226</v>
      </c>
      <c r="G49" s="74" t="s">
        <v>185</v>
      </c>
      <c r="H49" s="74" t="s">
        <v>18</v>
      </c>
      <c r="I49" s="75" t="s">
        <v>19</v>
      </c>
      <c r="J49" s="75" t="s">
        <v>508</v>
      </c>
      <c r="K49" s="76">
        <v>26</v>
      </c>
      <c r="L49" s="77" t="s">
        <v>734</v>
      </c>
      <c r="M49" s="78">
        <v>7314224.6399999997</v>
      </c>
      <c r="N49" s="79">
        <v>41820</v>
      </c>
      <c r="O49" s="80"/>
      <c r="P49" s="81">
        <v>41883</v>
      </c>
      <c r="Q49" s="81">
        <v>41932</v>
      </c>
      <c r="R49" s="82">
        <v>7314224.6399999997</v>
      </c>
      <c r="S49" s="81">
        <v>42052</v>
      </c>
      <c r="T49" s="154" t="s">
        <v>835</v>
      </c>
      <c r="U49" s="81">
        <v>42081</v>
      </c>
      <c r="V49" s="81">
        <v>42282</v>
      </c>
      <c r="W49" s="154"/>
      <c r="X49" s="81">
        <v>42856</v>
      </c>
      <c r="Y49" s="81"/>
      <c r="Z49" s="81" t="s">
        <v>473</v>
      </c>
      <c r="AA49" s="82" t="s">
        <v>580</v>
      </c>
      <c r="AB49" s="77" t="s">
        <v>488</v>
      </c>
      <c r="AC49" s="82" t="s">
        <v>617</v>
      </c>
      <c r="AD49" s="77" t="s">
        <v>715</v>
      </c>
      <c r="AE49" s="77" t="s">
        <v>674</v>
      </c>
      <c r="AF49" s="161"/>
      <c r="AG49" s="161"/>
      <c r="AH49" s="77"/>
      <c r="AI49" s="161"/>
      <c r="AJ49" s="161"/>
      <c r="AK49" s="181"/>
      <c r="AL49" s="83"/>
      <c r="AM49" s="84" t="s">
        <v>499</v>
      </c>
    </row>
    <row r="50" spans="1:39" s="9" customFormat="1" ht="75" hidden="1" customHeight="1" x14ac:dyDescent="0.2">
      <c r="A50" s="129" t="s">
        <v>171</v>
      </c>
      <c r="B50" s="74">
        <v>4081</v>
      </c>
      <c r="C50" s="74">
        <v>6260</v>
      </c>
      <c r="D50" s="74" t="s">
        <v>754</v>
      </c>
      <c r="E50" s="74">
        <v>100005517</v>
      </c>
      <c r="F50" s="74" t="s">
        <v>174</v>
      </c>
      <c r="G50" s="74" t="s">
        <v>175</v>
      </c>
      <c r="H50" s="74" t="s">
        <v>6</v>
      </c>
      <c r="I50" s="75" t="s">
        <v>7</v>
      </c>
      <c r="J50" s="75" t="s">
        <v>509</v>
      </c>
      <c r="K50" s="76">
        <v>29</v>
      </c>
      <c r="L50" s="77" t="s">
        <v>732</v>
      </c>
      <c r="M50" s="78">
        <v>5830000</v>
      </c>
      <c r="N50" s="79">
        <v>42978</v>
      </c>
      <c r="O50" s="80"/>
      <c r="P50" s="81">
        <v>43100</v>
      </c>
      <c r="Q50" s="81" t="s">
        <v>473</v>
      </c>
      <c r="R50" s="82" t="s">
        <v>582</v>
      </c>
      <c r="S50" s="81"/>
      <c r="T50" s="154"/>
      <c r="U50" s="81"/>
      <c r="V50" s="81">
        <v>43220</v>
      </c>
      <c r="W50" s="154" t="s">
        <v>960</v>
      </c>
      <c r="X50" s="81">
        <v>43616</v>
      </c>
      <c r="Y50" s="81"/>
      <c r="Z50" s="81" t="s">
        <v>473</v>
      </c>
      <c r="AA50" s="82" t="s">
        <v>580</v>
      </c>
      <c r="AB50" s="77">
        <v>0</v>
      </c>
      <c r="AC50" s="82" t="s">
        <v>617</v>
      </c>
      <c r="AD50" s="77" t="s">
        <v>622</v>
      </c>
      <c r="AE50" s="77" t="s">
        <v>622</v>
      </c>
      <c r="AF50" s="161" t="s">
        <v>431</v>
      </c>
      <c r="AG50" s="161" t="s">
        <v>852</v>
      </c>
      <c r="AH50" s="77" t="s">
        <v>875</v>
      </c>
      <c r="AI50" s="161" t="s">
        <v>932</v>
      </c>
      <c r="AJ50" s="161" t="s">
        <v>963</v>
      </c>
      <c r="AK50" s="181"/>
      <c r="AL50" s="83"/>
      <c r="AM50" s="84" t="s">
        <v>505</v>
      </c>
    </row>
    <row r="51" spans="1:39" s="9" customFormat="1" ht="36" hidden="1" customHeight="1" x14ac:dyDescent="0.2">
      <c r="A51" s="129" t="s">
        <v>171</v>
      </c>
      <c r="B51" s="74">
        <v>4083</v>
      </c>
      <c r="C51" s="74">
        <v>5795</v>
      </c>
      <c r="D51" s="74" t="s">
        <v>420</v>
      </c>
      <c r="E51" s="74"/>
      <c r="F51" s="74" t="s">
        <v>172</v>
      </c>
      <c r="G51" s="74" t="s">
        <v>163</v>
      </c>
      <c r="H51" s="74" t="s">
        <v>408</v>
      </c>
      <c r="I51" s="75" t="s">
        <v>409</v>
      </c>
      <c r="J51" s="75" t="s">
        <v>510</v>
      </c>
      <c r="K51" s="76">
        <v>24</v>
      </c>
      <c r="L51" s="77" t="s">
        <v>735</v>
      </c>
      <c r="M51" s="78">
        <v>504683.5</v>
      </c>
      <c r="N51" s="79"/>
      <c r="O51" s="80"/>
      <c r="P51" s="81">
        <v>41600</v>
      </c>
      <c r="Q51" s="81">
        <v>41600</v>
      </c>
      <c r="R51" s="82">
        <v>504683.5</v>
      </c>
      <c r="S51" s="81"/>
      <c r="T51" s="154"/>
      <c r="U51" s="81"/>
      <c r="V51" s="81">
        <v>41862</v>
      </c>
      <c r="W51" s="154"/>
      <c r="X51" s="81">
        <v>41973</v>
      </c>
      <c r="Y51" s="81"/>
      <c r="Z51" s="81" t="s">
        <v>473</v>
      </c>
      <c r="AA51" s="82" t="s">
        <v>585</v>
      </c>
      <c r="AB51" s="85" t="s">
        <v>626</v>
      </c>
      <c r="AC51" s="82" t="s">
        <v>617</v>
      </c>
      <c r="AD51" s="77"/>
      <c r="AE51" s="77"/>
      <c r="AF51" s="161"/>
      <c r="AG51" s="161"/>
      <c r="AH51" s="77"/>
      <c r="AI51" s="161"/>
      <c r="AJ51" s="161"/>
      <c r="AK51" s="181"/>
      <c r="AL51" s="83" t="s">
        <v>511</v>
      </c>
      <c r="AM51" s="84" t="s">
        <v>499</v>
      </c>
    </row>
    <row r="52" spans="1:39" s="9" customFormat="1" ht="47.25" hidden="1" customHeight="1" x14ac:dyDescent="0.2">
      <c r="A52" s="129" t="s">
        <v>171</v>
      </c>
      <c r="B52" s="74">
        <v>4087</v>
      </c>
      <c r="C52" s="74">
        <v>5785</v>
      </c>
      <c r="D52" s="74" t="s">
        <v>419</v>
      </c>
      <c r="E52" s="74">
        <v>100004827</v>
      </c>
      <c r="F52" s="74" t="s">
        <v>226</v>
      </c>
      <c r="G52" s="74" t="s">
        <v>185</v>
      </c>
      <c r="H52" s="74" t="s">
        <v>20</v>
      </c>
      <c r="I52" s="75" t="s">
        <v>19</v>
      </c>
      <c r="J52" s="75" t="s">
        <v>512</v>
      </c>
      <c r="K52" s="76">
        <v>25</v>
      </c>
      <c r="L52" s="77" t="s">
        <v>734</v>
      </c>
      <c r="M52" s="78">
        <v>1</v>
      </c>
      <c r="N52" s="79"/>
      <c r="O52" s="80"/>
      <c r="P52" s="81">
        <v>41883</v>
      </c>
      <c r="Q52" s="81">
        <v>41932</v>
      </c>
      <c r="R52" s="82" t="s">
        <v>513</v>
      </c>
      <c r="S52" s="81">
        <v>42081</v>
      </c>
      <c r="T52" s="154" t="s">
        <v>835</v>
      </c>
      <c r="U52" s="81">
        <v>42081</v>
      </c>
      <c r="V52" s="81">
        <v>42282</v>
      </c>
      <c r="W52" s="154"/>
      <c r="X52" s="81">
        <v>42856</v>
      </c>
      <c r="Y52" s="81"/>
      <c r="Z52" s="81" t="s">
        <v>473</v>
      </c>
      <c r="AA52" s="82" t="s">
        <v>580</v>
      </c>
      <c r="AB52" s="77" t="s">
        <v>488</v>
      </c>
      <c r="AC52" s="82" t="s">
        <v>617</v>
      </c>
      <c r="AD52" s="77" t="s">
        <v>513</v>
      </c>
      <c r="AE52" s="77" t="s">
        <v>513</v>
      </c>
      <c r="AF52" s="161" t="s">
        <v>513</v>
      </c>
      <c r="AG52" s="161"/>
      <c r="AH52" s="77"/>
      <c r="AI52" s="161"/>
      <c r="AJ52" s="161"/>
      <c r="AK52" s="181"/>
      <c r="AL52" s="83"/>
      <c r="AM52" s="84" t="s">
        <v>499</v>
      </c>
    </row>
    <row r="53" spans="1:39" s="9" customFormat="1" ht="56.25" hidden="1" customHeight="1" x14ac:dyDescent="0.2">
      <c r="A53" s="129" t="s">
        <v>171</v>
      </c>
      <c r="B53" s="74">
        <v>4094</v>
      </c>
      <c r="C53" s="74">
        <v>2429</v>
      </c>
      <c r="D53" s="74" t="s">
        <v>493</v>
      </c>
      <c r="E53" s="74">
        <v>100000251</v>
      </c>
      <c r="F53" s="74" t="s">
        <v>177</v>
      </c>
      <c r="G53" s="74" t="s">
        <v>152</v>
      </c>
      <c r="H53" s="74" t="s">
        <v>3</v>
      </c>
      <c r="I53" s="75" t="s">
        <v>4</v>
      </c>
      <c r="J53" s="75" t="s">
        <v>514</v>
      </c>
      <c r="K53" s="76">
        <v>26</v>
      </c>
      <c r="L53" s="77" t="s">
        <v>735</v>
      </c>
      <c r="M53" s="78">
        <v>1999867</v>
      </c>
      <c r="N53" s="79"/>
      <c r="O53" s="80"/>
      <c r="P53" s="81">
        <v>41380</v>
      </c>
      <c r="Q53" s="81">
        <v>41380</v>
      </c>
      <c r="R53" s="82">
        <v>1999867</v>
      </c>
      <c r="S53" s="81"/>
      <c r="T53" s="154"/>
      <c r="U53" s="81"/>
      <c r="V53" s="81">
        <v>41760</v>
      </c>
      <c r="W53" s="154"/>
      <c r="X53" s="81">
        <v>41993</v>
      </c>
      <c r="Y53" s="81"/>
      <c r="Z53" s="81">
        <v>0</v>
      </c>
      <c r="AA53" s="82" t="s">
        <v>586</v>
      </c>
      <c r="AB53" s="85" t="s">
        <v>550</v>
      </c>
      <c r="AC53" s="82" t="s">
        <v>617</v>
      </c>
      <c r="AD53" s="77" t="s">
        <v>515</v>
      </c>
      <c r="AE53" s="77" t="s">
        <v>515</v>
      </c>
      <c r="AF53" s="161"/>
      <c r="AG53" s="161"/>
      <c r="AH53" s="77"/>
      <c r="AI53" s="161"/>
      <c r="AJ53" s="161"/>
      <c r="AK53" s="181"/>
      <c r="AL53" s="83"/>
      <c r="AM53" s="84" t="s">
        <v>498</v>
      </c>
    </row>
    <row r="54" spans="1:39" s="9" customFormat="1" ht="50.25" hidden="1" customHeight="1" x14ac:dyDescent="0.2">
      <c r="A54" s="129" t="s">
        <v>171</v>
      </c>
      <c r="B54" s="74">
        <v>4097</v>
      </c>
      <c r="C54" s="74">
        <v>5775</v>
      </c>
      <c r="D54" s="74" t="s">
        <v>417</v>
      </c>
      <c r="E54" s="74">
        <v>100006616</v>
      </c>
      <c r="F54" s="74" t="s">
        <v>183</v>
      </c>
      <c r="G54" s="74" t="s">
        <v>175</v>
      </c>
      <c r="H54" s="74" t="s">
        <v>23</v>
      </c>
      <c r="I54" s="75" t="s">
        <v>341</v>
      </c>
      <c r="J54" s="75" t="s">
        <v>516</v>
      </c>
      <c r="K54" s="76">
        <v>38</v>
      </c>
      <c r="L54" s="77" t="s">
        <v>735</v>
      </c>
      <c r="M54" s="78">
        <v>1</v>
      </c>
      <c r="N54" s="79"/>
      <c r="O54" s="80"/>
      <c r="P54" s="81">
        <v>41857</v>
      </c>
      <c r="Q54" s="81">
        <v>41857</v>
      </c>
      <c r="R54" s="82" t="s">
        <v>796</v>
      </c>
      <c r="S54" s="81">
        <v>41943</v>
      </c>
      <c r="T54" s="154"/>
      <c r="U54" s="81"/>
      <c r="V54" s="81">
        <v>42012</v>
      </c>
      <c r="W54" s="154"/>
      <c r="X54" s="81">
        <v>42369</v>
      </c>
      <c r="Y54" s="81"/>
      <c r="Z54" s="81" t="s">
        <v>473</v>
      </c>
      <c r="AA54" s="82" t="s">
        <v>585</v>
      </c>
      <c r="AB54" s="77" t="s">
        <v>480</v>
      </c>
      <c r="AC54" s="82" t="s">
        <v>617</v>
      </c>
      <c r="AD54" s="77" t="s">
        <v>517</v>
      </c>
      <c r="AE54" s="77" t="s">
        <v>517</v>
      </c>
      <c r="AF54" s="161" t="s">
        <v>796</v>
      </c>
      <c r="AG54" s="161"/>
      <c r="AH54" s="77"/>
      <c r="AI54" s="161"/>
      <c r="AJ54" s="161"/>
      <c r="AK54" s="181"/>
      <c r="AL54" s="83" t="s">
        <v>518</v>
      </c>
      <c r="AM54" s="84" t="s">
        <v>500</v>
      </c>
    </row>
    <row r="55" spans="1:39" s="9" customFormat="1" ht="25.5" hidden="1" customHeight="1" x14ac:dyDescent="0.2">
      <c r="A55" s="129" t="s">
        <v>171</v>
      </c>
      <c r="B55" s="74">
        <v>4100</v>
      </c>
      <c r="C55" s="74">
        <v>6012</v>
      </c>
      <c r="D55" s="74" t="s">
        <v>421</v>
      </c>
      <c r="E55" s="74" t="s">
        <v>653</v>
      </c>
      <c r="F55" s="74" t="s">
        <v>183</v>
      </c>
      <c r="G55" s="74" t="s">
        <v>180</v>
      </c>
      <c r="H55" s="74" t="s">
        <v>24</v>
      </c>
      <c r="I55" s="75" t="s">
        <v>0</v>
      </c>
      <c r="J55" s="75" t="s">
        <v>519</v>
      </c>
      <c r="K55" s="76">
        <v>20</v>
      </c>
      <c r="L55" s="77" t="s">
        <v>735</v>
      </c>
      <c r="M55" s="82">
        <f>3413494/1.21</f>
        <v>2821069.4214876033</v>
      </c>
      <c r="N55" s="79"/>
      <c r="O55" s="80"/>
      <c r="P55" s="81">
        <v>41681</v>
      </c>
      <c r="Q55" s="81">
        <v>41681</v>
      </c>
      <c r="R55" s="82">
        <f>3413494/1.21</f>
        <v>2821069.4214876033</v>
      </c>
      <c r="S55" s="81">
        <v>41792</v>
      </c>
      <c r="T55" s="154"/>
      <c r="U55" s="81"/>
      <c r="V55" s="81">
        <v>41815</v>
      </c>
      <c r="W55" s="154"/>
      <c r="X55" s="81">
        <v>42125</v>
      </c>
      <c r="Y55" s="81"/>
      <c r="Z55" s="81" t="s">
        <v>473</v>
      </c>
      <c r="AA55" s="82" t="s">
        <v>585</v>
      </c>
      <c r="AB55" s="77" t="s">
        <v>486</v>
      </c>
      <c r="AC55" s="82" t="s">
        <v>617</v>
      </c>
      <c r="AD55" s="77"/>
      <c r="AE55" s="77"/>
      <c r="AF55" s="161"/>
      <c r="AG55" s="161"/>
      <c r="AH55" s="77"/>
      <c r="AI55" s="161"/>
      <c r="AJ55" s="161"/>
      <c r="AK55" s="181"/>
      <c r="AL55" s="83"/>
      <c r="AM55" s="84" t="s">
        <v>500</v>
      </c>
    </row>
    <row r="56" spans="1:39" s="9" customFormat="1" ht="51" hidden="1" customHeight="1" x14ac:dyDescent="0.2">
      <c r="A56" s="129" t="s">
        <v>171</v>
      </c>
      <c r="B56" s="74">
        <v>4102</v>
      </c>
      <c r="C56" s="74">
        <v>6050</v>
      </c>
      <c r="D56" s="74" t="s">
        <v>422</v>
      </c>
      <c r="E56" s="74" t="s">
        <v>654</v>
      </c>
      <c r="F56" s="74" t="s">
        <v>179</v>
      </c>
      <c r="G56" s="74" t="s">
        <v>222</v>
      </c>
      <c r="H56" s="74" t="s">
        <v>340</v>
      </c>
      <c r="I56" s="75" t="s">
        <v>399</v>
      </c>
      <c r="J56" s="75" t="s">
        <v>520</v>
      </c>
      <c r="K56" s="76">
        <v>22</v>
      </c>
      <c r="L56" s="77" t="s">
        <v>734</v>
      </c>
      <c r="M56" s="78">
        <f>31719061.95/1.21</f>
        <v>26214100.785123967</v>
      </c>
      <c r="N56" s="79"/>
      <c r="O56" s="80"/>
      <c r="P56" s="81">
        <v>41730</v>
      </c>
      <c r="Q56" s="81">
        <v>41767</v>
      </c>
      <c r="R56" s="78">
        <f>31719061.95/1.21</f>
        <v>26214100.785123967</v>
      </c>
      <c r="S56" s="81">
        <v>41995</v>
      </c>
      <c r="T56" s="154" t="s">
        <v>829</v>
      </c>
      <c r="U56" s="81">
        <v>42082</v>
      </c>
      <c r="V56" s="81">
        <v>42137</v>
      </c>
      <c r="W56" s="154"/>
      <c r="X56" s="81">
        <v>43190</v>
      </c>
      <c r="Y56" s="81"/>
      <c r="Z56" s="81" t="s">
        <v>473</v>
      </c>
      <c r="AA56" s="82" t="s">
        <v>583</v>
      </c>
      <c r="AB56" s="77" t="s">
        <v>853</v>
      </c>
      <c r="AC56" s="82" t="s">
        <v>617</v>
      </c>
      <c r="AD56" s="77" t="s">
        <v>623</v>
      </c>
      <c r="AE56" s="77" t="s">
        <v>623</v>
      </c>
      <c r="AF56" s="161" t="s">
        <v>797</v>
      </c>
      <c r="AG56" s="161"/>
      <c r="AH56" s="77"/>
      <c r="AI56" s="161"/>
      <c r="AJ56" s="161"/>
      <c r="AK56" s="181"/>
      <c r="AL56" s="83"/>
      <c r="AM56" s="84" t="s">
        <v>498</v>
      </c>
    </row>
    <row r="57" spans="1:39" s="9" customFormat="1" ht="55.5" hidden="1" customHeight="1" x14ac:dyDescent="0.2">
      <c r="A57" s="129" t="s">
        <v>171</v>
      </c>
      <c r="B57" s="74">
        <v>4110</v>
      </c>
      <c r="C57" s="74">
        <v>5798</v>
      </c>
      <c r="D57" s="74" t="s">
        <v>418</v>
      </c>
      <c r="E57" s="74"/>
      <c r="F57" s="74" t="s">
        <v>252</v>
      </c>
      <c r="G57" s="74" t="s">
        <v>185</v>
      </c>
      <c r="H57" s="74" t="s">
        <v>407</v>
      </c>
      <c r="I57" s="75" t="s">
        <v>406</v>
      </c>
      <c r="J57" s="75" t="s">
        <v>521</v>
      </c>
      <c r="K57" s="76">
        <v>24</v>
      </c>
      <c r="L57" s="77" t="s">
        <v>733</v>
      </c>
      <c r="M57" s="78">
        <v>1</v>
      </c>
      <c r="N57" s="79">
        <v>42382</v>
      </c>
      <c r="O57" s="80">
        <v>42494</v>
      </c>
      <c r="P57" s="81">
        <v>42541</v>
      </c>
      <c r="Q57" s="81">
        <v>42555</v>
      </c>
      <c r="R57" s="82" t="s">
        <v>999</v>
      </c>
      <c r="S57" s="81">
        <v>42663</v>
      </c>
      <c r="T57" s="177">
        <v>16095796</v>
      </c>
      <c r="U57" s="81"/>
      <c r="V57" s="81">
        <v>42675</v>
      </c>
      <c r="W57" s="154" t="s">
        <v>960</v>
      </c>
      <c r="X57" s="81">
        <v>43100</v>
      </c>
      <c r="Y57" s="81"/>
      <c r="Z57" s="81" t="s">
        <v>473</v>
      </c>
      <c r="AA57" s="82" t="s">
        <v>478</v>
      </c>
      <c r="AB57" s="77">
        <v>0</v>
      </c>
      <c r="AC57" s="82" t="s">
        <v>617</v>
      </c>
      <c r="AD57" s="77" t="s">
        <v>522</v>
      </c>
      <c r="AE57" s="77" t="s">
        <v>522</v>
      </c>
      <c r="AF57" s="161" t="s">
        <v>522</v>
      </c>
      <c r="AG57" s="161"/>
      <c r="AH57" s="77" t="s">
        <v>874</v>
      </c>
      <c r="AI57" s="161"/>
      <c r="AJ57" s="161"/>
      <c r="AK57" s="181"/>
      <c r="AL57" s="83"/>
      <c r="AM57" s="84" t="s">
        <v>505</v>
      </c>
    </row>
    <row r="58" spans="1:39" s="9" customFormat="1" ht="41.25" hidden="1" customHeight="1" x14ac:dyDescent="0.2">
      <c r="A58" s="129" t="s">
        <v>171</v>
      </c>
      <c r="B58" s="74">
        <v>4114</v>
      </c>
      <c r="C58" s="74">
        <v>5318</v>
      </c>
      <c r="D58" s="74" t="s">
        <v>423</v>
      </c>
      <c r="E58" s="74"/>
      <c r="F58" s="74" t="s">
        <v>225</v>
      </c>
      <c r="G58" s="74" t="s">
        <v>163</v>
      </c>
      <c r="H58" s="74" t="s">
        <v>11</v>
      </c>
      <c r="I58" s="75" t="s">
        <v>12</v>
      </c>
      <c r="J58" s="75" t="s">
        <v>519</v>
      </c>
      <c r="K58" s="76">
        <v>20</v>
      </c>
      <c r="L58" s="77" t="s">
        <v>735</v>
      </c>
      <c r="M58" s="78">
        <v>3728302</v>
      </c>
      <c r="N58" s="79"/>
      <c r="O58" s="80"/>
      <c r="P58" s="81">
        <v>40980</v>
      </c>
      <c r="Q58" s="81">
        <v>40836</v>
      </c>
      <c r="R58" s="82">
        <v>3728302</v>
      </c>
      <c r="S58" s="81"/>
      <c r="T58" s="154"/>
      <c r="U58" s="81"/>
      <c r="V58" s="81">
        <v>40964</v>
      </c>
      <c r="W58" s="154"/>
      <c r="X58" s="81">
        <v>41609</v>
      </c>
      <c r="Y58" s="81">
        <v>41882</v>
      </c>
      <c r="Z58" s="81" t="s">
        <v>473</v>
      </c>
      <c r="AA58" s="82" t="s">
        <v>585</v>
      </c>
      <c r="AB58" s="77" t="s">
        <v>488</v>
      </c>
      <c r="AC58" s="82" t="s">
        <v>617</v>
      </c>
      <c r="AD58" s="77"/>
      <c r="AE58" s="77"/>
      <c r="AF58" s="161"/>
      <c r="AG58" s="161"/>
      <c r="AH58" s="77"/>
      <c r="AI58" s="161"/>
      <c r="AJ58" s="161"/>
      <c r="AK58" s="181"/>
      <c r="AL58" s="83"/>
      <c r="AM58" s="84" t="s">
        <v>505</v>
      </c>
    </row>
    <row r="59" spans="1:39" s="9" customFormat="1" ht="28.5" hidden="1" customHeight="1" x14ac:dyDescent="0.2">
      <c r="A59" s="129" t="s">
        <v>171</v>
      </c>
      <c r="B59" s="74">
        <v>4116</v>
      </c>
      <c r="C59" s="74">
        <v>5775</v>
      </c>
      <c r="D59" s="74" t="s">
        <v>417</v>
      </c>
      <c r="E59" s="74">
        <v>100006616</v>
      </c>
      <c r="F59" s="74" t="s">
        <v>183</v>
      </c>
      <c r="G59" s="74" t="s">
        <v>175</v>
      </c>
      <c r="H59" s="74">
        <v>33</v>
      </c>
      <c r="I59" s="75" t="s">
        <v>25</v>
      </c>
      <c r="J59" s="75" t="s">
        <v>523</v>
      </c>
      <c r="K59" s="76">
        <v>48</v>
      </c>
      <c r="L59" s="77" t="s">
        <v>735</v>
      </c>
      <c r="M59" s="78">
        <v>1</v>
      </c>
      <c r="N59" s="79"/>
      <c r="O59" s="80"/>
      <c r="P59" s="81">
        <v>41857</v>
      </c>
      <c r="Q59" s="81">
        <v>41855</v>
      </c>
      <c r="R59" s="82" t="s">
        <v>796</v>
      </c>
      <c r="S59" s="81">
        <v>41943</v>
      </c>
      <c r="T59" s="154"/>
      <c r="U59" s="81"/>
      <c r="V59" s="81">
        <v>42012</v>
      </c>
      <c r="W59" s="154"/>
      <c r="X59" s="81">
        <v>42369</v>
      </c>
      <c r="Y59" s="81"/>
      <c r="Z59" s="81" t="s">
        <v>473</v>
      </c>
      <c r="AA59" s="82" t="s">
        <v>585</v>
      </c>
      <c r="AB59" s="77" t="s">
        <v>480</v>
      </c>
      <c r="AC59" s="82" t="s">
        <v>617</v>
      </c>
      <c r="AD59" s="77" t="s">
        <v>524</v>
      </c>
      <c r="AE59" s="77" t="s">
        <v>524</v>
      </c>
      <c r="AF59" s="161" t="s">
        <v>796</v>
      </c>
      <c r="AG59" s="161"/>
      <c r="AH59" s="77"/>
      <c r="AI59" s="161"/>
      <c r="AJ59" s="161"/>
      <c r="AK59" s="181"/>
      <c r="AL59" s="83"/>
      <c r="AM59" s="84" t="s">
        <v>500</v>
      </c>
    </row>
    <row r="60" spans="1:39" s="9" customFormat="1" ht="47.25" hidden="1" customHeight="1" x14ac:dyDescent="0.2">
      <c r="A60" s="129" t="s">
        <v>171</v>
      </c>
      <c r="B60" s="74">
        <v>4135</v>
      </c>
      <c r="C60" s="74">
        <v>5329</v>
      </c>
      <c r="D60" s="74" t="s">
        <v>424</v>
      </c>
      <c r="E60" s="74">
        <v>100007119</v>
      </c>
      <c r="F60" s="74" t="s">
        <v>174</v>
      </c>
      <c r="G60" s="74" t="s">
        <v>156</v>
      </c>
      <c r="H60" s="74" t="s">
        <v>8</v>
      </c>
      <c r="I60" s="75" t="s">
        <v>5</v>
      </c>
      <c r="J60" s="75" t="s">
        <v>525</v>
      </c>
      <c r="K60" s="76">
        <v>21</v>
      </c>
      <c r="L60" s="77" t="s">
        <v>735</v>
      </c>
      <c r="M60" s="82">
        <v>435140.15</v>
      </c>
      <c r="N60" s="79">
        <v>41764</v>
      </c>
      <c r="O60" s="80"/>
      <c r="P60" s="81"/>
      <c r="Q60" s="81">
        <v>41981</v>
      </c>
      <c r="R60" s="82">
        <v>435140.15</v>
      </c>
      <c r="S60" s="81">
        <v>42024</v>
      </c>
      <c r="T60" s="154" t="s">
        <v>828</v>
      </c>
      <c r="U60" s="81">
        <v>42143</v>
      </c>
      <c r="V60" s="81">
        <v>42233</v>
      </c>
      <c r="W60" s="154"/>
      <c r="X60" s="81">
        <v>42369</v>
      </c>
      <c r="Y60" s="81"/>
      <c r="Z60" s="81" t="s">
        <v>473</v>
      </c>
      <c r="AA60" s="82" t="s">
        <v>589</v>
      </c>
      <c r="AB60" s="77" t="s">
        <v>550</v>
      </c>
      <c r="AC60" s="82" t="s">
        <v>617</v>
      </c>
      <c r="AD60" s="77" t="s">
        <v>624</v>
      </c>
      <c r="AE60" s="77" t="s">
        <v>624</v>
      </c>
      <c r="AF60" s="161"/>
      <c r="AG60" s="161"/>
      <c r="AH60" s="77"/>
      <c r="AI60" s="161"/>
      <c r="AJ60" s="161"/>
      <c r="AK60" s="181"/>
      <c r="AL60" s="83"/>
      <c r="AM60" s="84" t="s">
        <v>505</v>
      </c>
    </row>
    <row r="61" spans="1:39" s="9" customFormat="1" ht="48.75" hidden="1" customHeight="1" x14ac:dyDescent="0.2">
      <c r="A61" s="129" t="s">
        <v>171</v>
      </c>
      <c r="B61" s="74">
        <v>4162</v>
      </c>
      <c r="C61" s="74">
        <v>6260</v>
      </c>
      <c r="D61" s="74" t="s">
        <v>754</v>
      </c>
      <c r="E61" s="74">
        <v>100005517</v>
      </c>
      <c r="F61" s="74" t="s">
        <v>174</v>
      </c>
      <c r="G61" s="74" t="s">
        <v>175</v>
      </c>
      <c r="H61" s="74" t="s">
        <v>9</v>
      </c>
      <c r="I61" s="75" t="s">
        <v>7</v>
      </c>
      <c r="J61" s="75" t="s">
        <v>526</v>
      </c>
      <c r="K61" s="76">
        <v>18</v>
      </c>
      <c r="L61" s="77" t="s">
        <v>732</v>
      </c>
      <c r="M61" s="78">
        <v>1</v>
      </c>
      <c r="N61" s="79">
        <v>42978</v>
      </c>
      <c r="O61" s="80"/>
      <c r="P61" s="81">
        <v>43100</v>
      </c>
      <c r="Q61" s="81" t="s">
        <v>473</v>
      </c>
      <c r="R61" s="82" t="s">
        <v>582</v>
      </c>
      <c r="S61" s="81"/>
      <c r="T61" s="154"/>
      <c r="U61" s="81"/>
      <c r="V61" s="81">
        <v>43220</v>
      </c>
      <c r="W61" s="154" t="s">
        <v>960</v>
      </c>
      <c r="X61" s="81">
        <v>43616</v>
      </c>
      <c r="Y61" s="81"/>
      <c r="Z61" s="81" t="s">
        <v>473</v>
      </c>
      <c r="AA61" s="82" t="s">
        <v>580</v>
      </c>
      <c r="AB61" s="77">
        <v>0</v>
      </c>
      <c r="AC61" s="82" t="s">
        <v>617</v>
      </c>
      <c r="AD61" s="77" t="s">
        <v>527</v>
      </c>
      <c r="AE61" s="77" t="s">
        <v>527</v>
      </c>
      <c r="AF61" s="161" t="s">
        <v>527</v>
      </c>
      <c r="AG61" s="161" t="s">
        <v>852</v>
      </c>
      <c r="AH61" s="77" t="s">
        <v>527</v>
      </c>
      <c r="AI61" s="161"/>
      <c r="AJ61" s="161" t="s">
        <v>963</v>
      </c>
      <c r="AK61" s="181"/>
      <c r="AL61" s="83"/>
      <c r="AM61" s="84" t="s">
        <v>505</v>
      </c>
    </row>
    <row r="62" spans="1:39" s="9" customFormat="1" ht="47.25" hidden="1" customHeight="1" x14ac:dyDescent="0.2">
      <c r="A62" s="129" t="s">
        <v>171</v>
      </c>
      <c r="B62" s="74">
        <v>4171</v>
      </c>
      <c r="C62" s="74">
        <v>5335</v>
      </c>
      <c r="D62" s="74" t="s">
        <v>425</v>
      </c>
      <c r="E62" s="74"/>
      <c r="F62" s="74" t="s">
        <v>226</v>
      </c>
      <c r="G62" s="74" t="s">
        <v>185</v>
      </c>
      <c r="H62" s="74" t="s">
        <v>21</v>
      </c>
      <c r="I62" s="75" t="s">
        <v>19</v>
      </c>
      <c r="J62" s="75" t="s">
        <v>528</v>
      </c>
      <c r="K62" s="76">
        <v>27</v>
      </c>
      <c r="L62" s="77" t="s">
        <v>735</v>
      </c>
      <c r="M62" s="78">
        <v>1403485.54</v>
      </c>
      <c r="N62" s="79"/>
      <c r="O62" s="80"/>
      <c r="P62" s="81">
        <v>41243</v>
      </c>
      <c r="Q62" s="81">
        <v>41359</v>
      </c>
      <c r="R62" s="82">
        <v>1403485.54</v>
      </c>
      <c r="S62" s="81"/>
      <c r="T62" s="154"/>
      <c r="U62" s="81"/>
      <c r="V62" s="81">
        <v>41491</v>
      </c>
      <c r="W62" s="154"/>
      <c r="X62" s="81">
        <v>41942</v>
      </c>
      <c r="Y62" s="81"/>
      <c r="Z62" s="81" t="s">
        <v>473</v>
      </c>
      <c r="AA62" s="82" t="s">
        <v>585</v>
      </c>
      <c r="AB62" s="77" t="s">
        <v>488</v>
      </c>
      <c r="AC62" s="82" t="s">
        <v>617</v>
      </c>
      <c r="AD62" s="77" t="s">
        <v>529</v>
      </c>
      <c r="AE62" s="77" t="s">
        <v>529</v>
      </c>
      <c r="AF62" s="161"/>
      <c r="AG62" s="161"/>
      <c r="AH62" s="77"/>
      <c r="AI62" s="161"/>
      <c r="AJ62" s="161"/>
      <c r="AK62" s="181"/>
      <c r="AL62" s="83"/>
      <c r="AM62" s="84" t="s">
        <v>499</v>
      </c>
    </row>
    <row r="63" spans="1:39" s="9" customFormat="1" ht="24.75" hidden="1" customHeight="1" x14ac:dyDescent="0.2">
      <c r="A63" s="129" t="s">
        <v>171</v>
      </c>
      <c r="B63" s="74">
        <v>4182</v>
      </c>
      <c r="C63" s="74">
        <v>6050</v>
      </c>
      <c r="D63" s="74" t="s">
        <v>422</v>
      </c>
      <c r="E63" s="74" t="s">
        <v>654</v>
      </c>
      <c r="F63" s="74" t="s">
        <v>179</v>
      </c>
      <c r="G63" s="74" t="s">
        <v>152</v>
      </c>
      <c r="H63" s="74" t="s">
        <v>400</v>
      </c>
      <c r="I63" s="75" t="s">
        <v>401</v>
      </c>
      <c r="J63" s="75" t="s">
        <v>399</v>
      </c>
      <c r="K63" s="76">
        <v>44</v>
      </c>
      <c r="L63" s="77" t="s">
        <v>734</v>
      </c>
      <c r="M63" s="78" t="s">
        <v>530</v>
      </c>
      <c r="N63" s="79"/>
      <c r="O63" s="80"/>
      <c r="P63" s="81">
        <v>41730</v>
      </c>
      <c r="Q63" s="81">
        <v>41767</v>
      </c>
      <c r="R63" s="82" t="s">
        <v>530</v>
      </c>
      <c r="S63" s="81">
        <v>41995</v>
      </c>
      <c r="T63" s="154" t="s">
        <v>829</v>
      </c>
      <c r="U63" s="81">
        <v>42082</v>
      </c>
      <c r="V63" s="81">
        <v>42137</v>
      </c>
      <c r="W63" s="154"/>
      <c r="X63" s="81">
        <v>43190</v>
      </c>
      <c r="Y63" s="81"/>
      <c r="Z63" s="81" t="s">
        <v>473</v>
      </c>
      <c r="AA63" s="82" t="s">
        <v>583</v>
      </c>
      <c r="AB63" s="77" t="s">
        <v>486</v>
      </c>
      <c r="AC63" s="82" t="s">
        <v>617</v>
      </c>
      <c r="AD63" s="77" t="s">
        <v>530</v>
      </c>
      <c r="AE63" s="77" t="s">
        <v>530</v>
      </c>
      <c r="AF63" s="161" t="s">
        <v>530</v>
      </c>
      <c r="AG63" s="161"/>
      <c r="AH63" s="77"/>
      <c r="AI63" s="161"/>
      <c r="AJ63" s="161"/>
      <c r="AK63" s="181"/>
      <c r="AL63" s="83"/>
      <c r="AM63" s="84" t="s">
        <v>498</v>
      </c>
    </row>
    <row r="64" spans="1:39" s="9" customFormat="1" ht="33.75" hidden="1" customHeight="1" x14ac:dyDescent="0.2">
      <c r="A64" s="129" t="s">
        <v>171</v>
      </c>
      <c r="B64" s="74">
        <v>4189</v>
      </c>
      <c r="C64" s="74">
        <v>5708</v>
      </c>
      <c r="D64" s="74" t="s">
        <v>416</v>
      </c>
      <c r="E64" s="74" t="s">
        <v>652</v>
      </c>
      <c r="F64" s="74" t="s">
        <v>181</v>
      </c>
      <c r="G64" s="74" t="s">
        <v>143</v>
      </c>
      <c r="H64" s="74" t="s">
        <v>15</v>
      </c>
      <c r="I64" s="75" t="s">
        <v>16</v>
      </c>
      <c r="J64" s="75" t="s">
        <v>531</v>
      </c>
      <c r="K64" s="76">
        <v>17</v>
      </c>
      <c r="L64" s="77" t="s">
        <v>735</v>
      </c>
      <c r="M64" s="78">
        <v>1</v>
      </c>
      <c r="N64" s="79"/>
      <c r="O64" s="80"/>
      <c r="P64" s="81">
        <v>41205</v>
      </c>
      <c r="Q64" s="81">
        <v>41205</v>
      </c>
      <c r="R64" s="82" t="s">
        <v>532</v>
      </c>
      <c r="S64" s="81"/>
      <c r="T64" s="154"/>
      <c r="U64" s="81"/>
      <c r="V64" s="81">
        <v>41519</v>
      </c>
      <c r="W64" s="154"/>
      <c r="X64" s="81">
        <v>42338</v>
      </c>
      <c r="Y64" s="81"/>
      <c r="Z64" s="81" t="s">
        <v>473</v>
      </c>
      <c r="AA64" s="82" t="s">
        <v>580</v>
      </c>
      <c r="AB64" s="77" t="s">
        <v>593</v>
      </c>
      <c r="AC64" s="82" t="s">
        <v>617</v>
      </c>
      <c r="AD64" s="77" t="s">
        <v>532</v>
      </c>
      <c r="AE64" s="77" t="s">
        <v>532</v>
      </c>
      <c r="AF64" s="161" t="s">
        <v>532</v>
      </c>
      <c r="AG64" s="161"/>
      <c r="AH64" s="77"/>
      <c r="AI64" s="161"/>
      <c r="AJ64" s="161"/>
      <c r="AK64" s="181"/>
      <c r="AL64" s="83" t="s">
        <v>504</v>
      </c>
      <c r="AM64" s="84" t="s">
        <v>498</v>
      </c>
    </row>
    <row r="65" spans="1:39" s="9" customFormat="1" ht="51" hidden="1" customHeight="1" x14ac:dyDescent="0.2">
      <c r="A65" s="129" t="s">
        <v>171</v>
      </c>
      <c r="B65" s="74">
        <v>4216</v>
      </c>
      <c r="C65" s="74">
        <v>3270</v>
      </c>
      <c r="D65" s="74" t="s">
        <v>699</v>
      </c>
      <c r="E65" s="74">
        <v>100004879</v>
      </c>
      <c r="F65" s="74" t="s">
        <v>184</v>
      </c>
      <c r="G65" s="74" t="s">
        <v>162</v>
      </c>
      <c r="H65" s="74" t="s">
        <v>701</v>
      </c>
      <c r="I65" s="75" t="s">
        <v>404</v>
      </c>
      <c r="J65" s="75" t="s">
        <v>702</v>
      </c>
      <c r="K65" s="76">
        <v>26</v>
      </c>
      <c r="L65" s="77" t="s">
        <v>734</v>
      </c>
      <c r="M65" s="78">
        <v>2829271.57</v>
      </c>
      <c r="N65" s="147">
        <v>41906</v>
      </c>
      <c r="O65" s="80"/>
      <c r="P65" s="81">
        <v>42159</v>
      </c>
      <c r="Q65" s="81">
        <v>42159</v>
      </c>
      <c r="R65" s="82">
        <v>2829271.57</v>
      </c>
      <c r="S65" s="81">
        <v>42192</v>
      </c>
      <c r="T65" s="154" t="s">
        <v>867</v>
      </c>
      <c r="U65" s="81">
        <v>42255</v>
      </c>
      <c r="V65" s="81">
        <v>42614</v>
      </c>
      <c r="W65" s="154" t="s">
        <v>960</v>
      </c>
      <c r="X65" s="81">
        <v>42979</v>
      </c>
      <c r="Y65" s="81"/>
      <c r="Z65" s="81" t="s">
        <v>473</v>
      </c>
      <c r="AA65" s="82" t="s">
        <v>589</v>
      </c>
      <c r="AB65" s="77" t="s">
        <v>486</v>
      </c>
      <c r="AC65" s="82" t="s">
        <v>617</v>
      </c>
      <c r="AD65" s="77" t="s">
        <v>536</v>
      </c>
      <c r="AE65" s="77" t="s">
        <v>700</v>
      </c>
      <c r="AF65" s="161"/>
      <c r="AG65" s="161"/>
      <c r="AH65" s="77"/>
      <c r="AI65" s="161" t="s">
        <v>933</v>
      </c>
      <c r="AJ65" s="161" t="s">
        <v>964</v>
      </c>
      <c r="AK65" s="181"/>
      <c r="AL65" s="83"/>
      <c r="AM65" s="84"/>
    </row>
    <row r="66" spans="1:39" s="9" customFormat="1" ht="51" hidden="1" customHeight="1" x14ac:dyDescent="0.2">
      <c r="A66" s="129" t="s">
        <v>171</v>
      </c>
      <c r="B66" s="74">
        <v>4227</v>
      </c>
      <c r="C66" s="74">
        <v>5350</v>
      </c>
      <c r="D66" s="74" t="s">
        <v>426</v>
      </c>
      <c r="E66" s="74"/>
      <c r="F66" s="74" t="s">
        <v>223</v>
      </c>
      <c r="G66" s="74" t="s">
        <v>152</v>
      </c>
      <c r="H66" s="74" t="s">
        <v>30</v>
      </c>
      <c r="I66" s="75" t="s">
        <v>31</v>
      </c>
      <c r="J66" s="75" t="s">
        <v>533</v>
      </c>
      <c r="K66" s="76">
        <v>22</v>
      </c>
      <c r="L66" s="77" t="s">
        <v>735</v>
      </c>
      <c r="M66" s="78">
        <v>1053086</v>
      </c>
      <c r="N66" s="79"/>
      <c r="O66" s="80"/>
      <c r="P66" s="81"/>
      <c r="Q66" s="81">
        <v>40682</v>
      </c>
      <c r="R66" s="82">
        <v>1053086</v>
      </c>
      <c r="S66" s="81"/>
      <c r="T66" s="154"/>
      <c r="U66" s="81"/>
      <c r="V66" s="81">
        <v>41022</v>
      </c>
      <c r="W66" s="154"/>
      <c r="X66" s="81">
        <v>41214</v>
      </c>
      <c r="Y66" s="81"/>
      <c r="Z66" s="81" t="s">
        <v>473</v>
      </c>
      <c r="AA66" s="82" t="s">
        <v>585</v>
      </c>
      <c r="AB66" s="77" t="s">
        <v>591</v>
      </c>
      <c r="AC66" s="82" t="s">
        <v>617</v>
      </c>
      <c r="AD66" s="77"/>
      <c r="AE66" s="77"/>
      <c r="AF66" s="161"/>
      <c r="AG66" s="161"/>
      <c r="AH66" s="77"/>
      <c r="AI66" s="161"/>
      <c r="AJ66" s="161"/>
      <c r="AK66" s="181"/>
      <c r="AL66" s="83"/>
      <c r="AM66" s="84" t="s">
        <v>497</v>
      </c>
    </row>
    <row r="67" spans="1:39" s="9" customFormat="1" ht="61.5" hidden="1" customHeight="1" x14ac:dyDescent="0.2">
      <c r="A67" s="129" t="s">
        <v>171</v>
      </c>
      <c r="B67" s="74">
        <v>4237</v>
      </c>
      <c r="C67" s="74">
        <v>5800</v>
      </c>
      <c r="D67" s="74" t="s">
        <v>427</v>
      </c>
      <c r="E67" s="74">
        <v>100008637</v>
      </c>
      <c r="F67" s="74" t="s">
        <v>183</v>
      </c>
      <c r="G67" s="74" t="s">
        <v>175</v>
      </c>
      <c r="H67" s="74" t="s">
        <v>26</v>
      </c>
      <c r="I67" s="75" t="s">
        <v>27</v>
      </c>
      <c r="J67" s="75" t="s">
        <v>534</v>
      </c>
      <c r="K67" s="76">
        <v>29</v>
      </c>
      <c r="L67" s="77" t="s">
        <v>734</v>
      </c>
      <c r="M67" s="78">
        <v>2913134.24</v>
      </c>
      <c r="N67" s="79">
        <v>41838</v>
      </c>
      <c r="O67" s="80"/>
      <c r="P67" s="81">
        <v>41942</v>
      </c>
      <c r="Q67" s="81">
        <v>41968</v>
      </c>
      <c r="R67" s="82">
        <v>2913134.24</v>
      </c>
      <c r="S67" s="81">
        <v>42088</v>
      </c>
      <c r="T67" s="154" t="s">
        <v>838</v>
      </c>
      <c r="U67" s="81">
        <v>42136</v>
      </c>
      <c r="V67" s="81">
        <v>42228</v>
      </c>
      <c r="W67" s="154"/>
      <c r="X67" s="81">
        <v>42735</v>
      </c>
      <c r="Y67" s="81"/>
      <c r="Z67" s="81" t="s">
        <v>473</v>
      </c>
      <c r="AA67" s="82" t="s">
        <v>583</v>
      </c>
      <c r="AB67" s="77" t="s">
        <v>480</v>
      </c>
      <c r="AC67" s="82" t="s">
        <v>617</v>
      </c>
      <c r="AD67" s="77" t="s">
        <v>716</v>
      </c>
      <c r="AE67" s="77" t="s">
        <v>675</v>
      </c>
      <c r="AF67" s="161"/>
      <c r="AG67" s="161"/>
      <c r="AH67" s="77"/>
      <c r="AI67" s="161"/>
      <c r="AJ67" s="161"/>
      <c r="AK67" s="181"/>
      <c r="AL67" s="83" t="s">
        <v>625</v>
      </c>
      <c r="AM67" s="84" t="s">
        <v>500</v>
      </c>
    </row>
    <row r="68" spans="1:39" s="9" customFormat="1" ht="48.75" hidden="1" customHeight="1" x14ac:dyDescent="0.2">
      <c r="A68" s="129" t="s">
        <v>171</v>
      </c>
      <c r="B68" s="74">
        <v>4259</v>
      </c>
      <c r="C68" s="74">
        <v>5800</v>
      </c>
      <c r="D68" s="74" t="s">
        <v>427</v>
      </c>
      <c r="E68" s="74">
        <v>100008637</v>
      </c>
      <c r="F68" s="74" t="s">
        <v>183</v>
      </c>
      <c r="G68" s="74" t="s">
        <v>175</v>
      </c>
      <c r="H68" s="74" t="s">
        <v>28</v>
      </c>
      <c r="I68" s="75" t="s">
        <v>29</v>
      </c>
      <c r="J68" s="75" t="s">
        <v>535</v>
      </c>
      <c r="K68" s="76">
        <v>20</v>
      </c>
      <c r="L68" s="77" t="s">
        <v>734</v>
      </c>
      <c r="M68" s="78">
        <v>1</v>
      </c>
      <c r="N68" s="79">
        <v>41838</v>
      </c>
      <c r="O68" s="80"/>
      <c r="P68" s="81">
        <v>41968</v>
      </c>
      <c r="Q68" s="81">
        <v>41968</v>
      </c>
      <c r="R68" s="82" t="s">
        <v>536</v>
      </c>
      <c r="S68" s="81">
        <v>42088</v>
      </c>
      <c r="T68" s="154" t="s">
        <v>838</v>
      </c>
      <c r="U68" s="81">
        <v>42136</v>
      </c>
      <c r="V68" s="81">
        <v>42228</v>
      </c>
      <c r="W68" s="154"/>
      <c r="X68" s="81">
        <v>42735</v>
      </c>
      <c r="Y68" s="81"/>
      <c r="Z68" s="81" t="s">
        <v>473</v>
      </c>
      <c r="AA68" s="82" t="s">
        <v>583</v>
      </c>
      <c r="AB68" s="77" t="s">
        <v>480</v>
      </c>
      <c r="AC68" s="82" t="s">
        <v>617</v>
      </c>
      <c r="AD68" s="77" t="s">
        <v>536</v>
      </c>
      <c r="AE68" s="77" t="s">
        <v>536</v>
      </c>
      <c r="AF68" s="161" t="s">
        <v>536</v>
      </c>
      <c r="AG68" s="161"/>
      <c r="AH68" s="77"/>
      <c r="AI68" s="161"/>
      <c r="AJ68" s="161"/>
      <c r="AK68" s="181"/>
      <c r="AL68" s="83"/>
      <c r="AM68" s="84" t="s">
        <v>500</v>
      </c>
    </row>
    <row r="69" spans="1:39" s="10" customFormat="1" ht="96" customHeight="1" x14ac:dyDescent="0.2">
      <c r="A69" s="130" t="s">
        <v>135</v>
      </c>
      <c r="B69" s="86">
        <v>2009</v>
      </c>
      <c r="C69" s="86">
        <v>5722</v>
      </c>
      <c r="D69" s="87" t="s">
        <v>759</v>
      </c>
      <c r="E69" s="86">
        <v>100013208</v>
      </c>
      <c r="F69" s="86" t="s">
        <v>136</v>
      </c>
      <c r="G69" s="86" t="s">
        <v>137</v>
      </c>
      <c r="H69" s="86" t="s">
        <v>345</v>
      </c>
      <c r="I69" s="87" t="s">
        <v>50</v>
      </c>
      <c r="J69" s="87" t="s">
        <v>51</v>
      </c>
      <c r="K69" s="88">
        <v>43</v>
      </c>
      <c r="L69" s="89" t="s">
        <v>732</v>
      </c>
      <c r="M69" s="90">
        <v>2278513</v>
      </c>
      <c r="N69" s="91">
        <v>42736</v>
      </c>
      <c r="O69" s="92"/>
      <c r="P69" s="92" t="s">
        <v>985</v>
      </c>
      <c r="Q69" s="92" t="s">
        <v>831</v>
      </c>
      <c r="R69" s="94"/>
      <c r="S69" s="93"/>
      <c r="T69" s="155"/>
      <c r="U69" s="93"/>
      <c r="V69" s="93" t="s">
        <v>473</v>
      </c>
      <c r="W69" s="155"/>
      <c r="X69" s="93"/>
      <c r="Y69" s="93"/>
      <c r="Z69" s="93" t="s">
        <v>473</v>
      </c>
      <c r="AA69" s="94" t="s">
        <v>575</v>
      </c>
      <c r="AB69" s="89">
        <v>0</v>
      </c>
      <c r="AC69" s="94" t="s">
        <v>584</v>
      </c>
      <c r="AD69" s="89" t="s">
        <v>717</v>
      </c>
      <c r="AE69" s="89" t="s">
        <v>686</v>
      </c>
      <c r="AF69" s="162"/>
      <c r="AG69" s="162" t="s">
        <v>842</v>
      </c>
      <c r="AH69" s="89" t="s">
        <v>876</v>
      </c>
      <c r="AI69" s="162" t="s">
        <v>902</v>
      </c>
      <c r="AJ69" s="162" t="s">
        <v>986</v>
      </c>
      <c r="AK69" s="186" t="s">
        <v>1003</v>
      </c>
      <c r="AL69" s="95"/>
      <c r="AM69" s="96"/>
    </row>
    <row r="70" spans="1:39" s="10" customFormat="1" ht="61.5" customHeight="1" x14ac:dyDescent="0.2">
      <c r="A70" s="130" t="s">
        <v>135</v>
      </c>
      <c r="B70" s="86">
        <v>2011</v>
      </c>
      <c r="C70" s="86">
        <v>5717</v>
      </c>
      <c r="D70" s="87" t="s">
        <v>434</v>
      </c>
      <c r="E70" s="86" t="s">
        <v>655</v>
      </c>
      <c r="F70" s="86" t="s">
        <v>140</v>
      </c>
      <c r="G70" s="86" t="s">
        <v>216</v>
      </c>
      <c r="H70" s="86" t="s">
        <v>57</v>
      </c>
      <c r="I70" s="87" t="s">
        <v>58</v>
      </c>
      <c r="J70" s="87" t="s">
        <v>59</v>
      </c>
      <c r="K70" s="88">
        <v>53</v>
      </c>
      <c r="L70" s="89" t="s">
        <v>734</v>
      </c>
      <c r="M70" s="90">
        <v>9035998.8900000006</v>
      </c>
      <c r="N70" s="91"/>
      <c r="O70" s="92"/>
      <c r="P70" s="93"/>
      <c r="Q70" s="93">
        <v>41526</v>
      </c>
      <c r="R70" s="94">
        <v>9035998.8900000006</v>
      </c>
      <c r="S70" s="93">
        <v>41715</v>
      </c>
      <c r="T70" s="155" t="s">
        <v>814</v>
      </c>
      <c r="U70" s="93"/>
      <c r="V70" s="93">
        <v>41855</v>
      </c>
      <c r="W70" s="92" t="s">
        <v>841</v>
      </c>
      <c r="X70" s="92"/>
      <c r="Y70" s="93" t="s">
        <v>901</v>
      </c>
      <c r="Z70" s="93" t="s">
        <v>473</v>
      </c>
      <c r="AA70" s="94" t="s">
        <v>575</v>
      </c>
      <c r="AB70" s="89" t="s">
        <v>807</v>
      </c>
      <c r="AC70" s="94" t="s">
        <v>584</v>
      </c>
      <c r="AD70" s="97" t="s">
        <v>718</v>
      </c>
      <c r="AE70" s="97" t="s">
        <v>687</v>
      </c>
      <c r="AF70" s="163"/>
      <c r="AG70" s="163"/>
      <c r="AH70" s="97"/>
      <c r="AI70" s="163" t="s">
        <v>903</v>
      </c>
      <c r="AJ70" s="163"/>
      <c r="AK70" s="183"/>
      <c r="AL70" s="95"/>
      <c r="AM70" s="96"/>
    </row>
    <row r="71" spans="1:39" s="10" customFormat="1" ht="46.5" customHeight="1" x14ac:dyDescent="0.2">
      <c r="A71" s="130" t="s">
        <v>135</v>
      </c>
      <c r="B71" s="86">
        <v>2015</v>
      </c>
      <c r="C71" s="86">
        <v>5717</v>
      </c>
      <c r="D71" s="87" t="s">
        <v>434</v>
      </c>
      <c r="E71" s="86" t="s">
        <v>655</v>
      </c>
      <c r="F71" s="86" t="s">
        <v>140</v>
      </c>
      <c r="G71" s="86" t="s">
        <v>149</v>
      </c>
      <c r="H71" s="86" t="s">
        <v>60</v>
      </c>
      <c r="I71" s="87" t="s">
        <v>58</v>
      </c>
      <c r="J71" s="87" t="s">
        <v>61</v>
      </c>
      <c r="K71" s="88">
        <v>21</v>
      </c>
      <c r="L71" s="89" t="s">
        <v>734</v>
      </c>
      <c r="M71" s="90" t="s">
        <v>596</v>
      </c>
      <c r="N71" s="91"/>
      <c r="O71" s="92"/>
      <c r="P71" s="93"/>
      <c r="Q71" s="93">
        <v>41526</v>
      </c>
      <c r="R71" s="94" t="s">
        <v>808</v>
      </c>
      <c r="S71" s="93">
        <v>41715</v>
      </c>
      <c r="T71" s="155" t="s">
        <v>814</v>
      </c>
      <c r="U71" s="93"/>
      <c r="V71" s="93">
        <v>41855</v>
      </c>
      <c r="W71" s="92" t="s">
        <v>841</v>
      </c>
      <c r="X71" s="92"/>
      <c r="Y71" s="93" t="s">
        <v>901</v>
      </c>
      <c r="Z71" s="93" t="s">
        <v>473</v>
      </c>
      <c r="AA71" s="94" t="s">
        <v>575</v>
      </c>
      <c r="AB71" s="89" t="s">
        <v>807</v>
      </c>
      <c r="AC71" s="94" t="s">
        <v>584</v>
      </c>
      <c r="AD71" s="97" t="s">
        <v>718</v>
      </c>
      <c r="AE71" s="97" t="s">
        <v>687</v>
      </c>
      <c r="AF71" s="163"/>
      <c r="AG71" s="163"/>
      <c r="AH71" s="97"/>
      <c r="AI71" s="163" t="s">
        <v>903</v>
      </c>
      <c r="AJ71" s="163"/>
      <c r="AK71" s="183"/>
      <c r="AL71" s="95"/>
      <c r="AM71" s="96"/>
    </row>
    <row r="72" spans="1:39" s="10" customFormat="1" ht="58.5" customHeight="1" x14ac:dyDescent="0.2">
      <c r="A72" s="130" t="s">
        <v>135</v>
      </c>
      <c r="B72" s="86">
        <v>2046</v>
      </c>
      <c r="C72" s="86">
        <v>5717</v>
      </c>
      <c r="D72" s="87" t="s">
        <v>434</v>
      </c>
      <c r="E72" s="86" t="s">
        <v>655</v>
      </c>
      <c r="F72" s="86" t="s">
        <v>140</v>
      </c>
      <c r="G72" s="86" t="s">
        <v>149</v>
      </c>
      <c r="H72" s="86" t="s">
        <v>62</v>
      </c>
      <c r="I72" s="87" t="s">
        <v>58</v>
      </c>
      <c r="J72" s="87" t="s">
        <v>63</v>
      </c>
      <c r="K72" s="88">
        <v>21</v>
      </c>
      <c r="L72" s="89" t="s">
        <v>734</v>
      </c>
      <c r="M72" s="98" t="s">
        <v>597</v>
      </c>
      <c r="N72" s="99"/>
      <c r="O72" s="92"/>
      <c r="P72" s="93"/>
      <c r="Q72" s="93">
        <v>41526</v>
      </c>
      <c r="R72" s="94" t="s">
        <v>808</v>
      </c>
      <c r="S72" s="93">
        <v>41715</v>
      </c>
      <c r="T72" s="155" t="s">
        <v>814</v>
      </c>
      <c r="U72" s="93"/>
      <c r="V72" s="93">
        <v>41855</v>
      </c>
      <c r="W72" s="92" t="s">
        <v>841</v>
      </c>
      <c r="X72" s="92"/>
      <c r="Y72" s="93" t="s">
        <v>901</v>
      </c>
      <c r="Z72" s="93" t="s">
        <v>473</v>
      </c>
      <c r="AA72" s="94" t="s">
        <v>575</v>
      </c>
      <c r="AB72" s="89" t="s">
        <v>807</v>
      </c>
      <c r="AC72" s="94" t="s">
        <v>584</v>
      </c>
      <c r="AD72" s="97" t="s">
        <v>718</v>
      </c>
      <c r="AE72" s="97" t="s">
        <v>687</v>
      </c>
      <c r="AF72" s="163"/>
      <c r="AG72" s="163"/>
      <c r="AH72" s="97"/>
      <c r="AI72" s="163" t="s">
        <v>903</v>
      </c>
      <c r="AJ72" s="163"/>
      <c r="AK72" s="183"/>
      <c r="AL72" s="95"/>
      <c r="AM72" s="96"/>
    </row>
    <row r="73" spans="1:39" s="10" customFormat="1" ht="58.5" customHeight="1" x14ac:dyDescent="0.2">
      <c r="A73" s="130" t="s">
        <v>135</v>
      </c>
      <c r="B73" s="86">
        <v>2047</v>
      </c>
      <c r="C73" s="86">
        <v>5717</v>
      </c>
      <c r="D73" s="87" t="s">
        <v>434</v>
      </c>
      <c r="E73" s="86" t="s">
        <v>655</v>
      </c>
      <c r="F73" s="86" t="s">
        <v>140</v>
      </c>
      <c r="G73" s="86" t="s">
        <v>149</v>
      </c>
      <c r="H73" s="86" t="s">
        <v>64</v>
      </c>
      <c r="I73" s="87" t="s">
        <v>58</v>
      </c>
      <c r="J73" s="87" t="s">
        <v>65</v>
      </c>
      <c r="K73" s="88">
        <v>24</v>
      </c>
      <c r="L73" s="89" t="s">
        <v>734</v>
      </c>
      <c r="M73" s="98" t="s">
        <v>597</v>
      </c>
      <c r="N73" s="99"/>
      <c r="O73" s="92"/>
      <c r="P73" s="93"/>
      <c r="Q73" s="93">
        <v>41526</v>
      </c>
      <c r="R73" s="94" t="s">
        <v>808</v>
      </c>
      <c r="S73" s="93">
        <v>41715</v>
      </c>
      <c r="T73" s="155" t="s">
        <v>814</v>
      </c>
      <c r="U73" s="93"/>
      <c r="V73" s="93">
        <v>41855</v>
      </c>
      <c r="W73" s="92" t="s">
        <v>841</v>
      </c>
      <c r="X73" s="92"/>
      <c r="Y73" s="93" t="s">
        <v>901</v>
      </c>
      <c r="Z73" s="93" t="s">
        <v>473</v>
      </c>
      <c r="AA73" s="94" t="s">
        <v>575</v>
      </c>
      <c r="AB73" s="89" t="s">
        <v>807</v>
      </c>
      <c r="AC73" s="94" t="s">
        <v>584</v>
      </c>
      <c r="AD73" s="97" t="s">
        <v>718</v>
      </c>
      <c r="AE73" s="97" t="s">
        <v>687</v>
      </c>
      <c r="AF73" s="163"/>
      <c r="AG73" s="163"/>
      <c r="AH73" s="97"/>
      <c r="AI73" s="163" t="s">
        <v>903</v>
      </c>
      <c r="AJ73" s="163"/>
      <c r="AK73" s="183"/>
      <c r="AL73" s="95"/>
      <c r="AM73" s="96"/>
    </row>
    <row r="74" spans="1:39" s="10" customFormat="1" ht="75" customHeight="1" x14ac:dyDescent="0.2">
      <c r="A74" s="130" t="s">
        <v>135</v>
      </c>
      <c r="B74" s="86">
        <v>2062</v>
      </c>
      <c r="C74" s="86">
        <v>5320</v>
      </c>
      <c r="D74" s="87" t="s">
        <v>435</v>
      </c>
      <c r="E74" s="86"/>
      <c r="F74" s="86" t="s">
        <v>140</v>
      </c>
      <c r="G74" s="86" t="s">
        <v>149</v>
      </c>
      <c r="H74" s="86" t="s">
        <v>66</v>
      </c>
      <c r="I74" s="87" t="s">
        <v>58</v>
      </c>
      <c r="J74" s="87" t="s">
        <v>67</v>
      </c>
      <c r="K74" s="88">
        <v>27</v>
      </c>
      <c r="L74" s="89" t="s">
        <v>734</v>
      </c>
      <c r="M74" s="90" t="s">
        <v>596</v>
      </c>
      <c r="N74" s="91"/>
      <c r="O74" s="92"/>
      <c r="P74" s="93"/>
      <c r="Q74" s="93">
        <v>41526</v>
      </c>
      <c r="R74" s="94" t="s">
        <v>808</v>
      </c>
      <c r="S74" s="93">
        <v>41715</v>
      </c>
      <c r="T74" s="155" t="s">
        <v>814</v>
      </c>
      <c r="U74" s="93"/>
      <c r="V74" s="93">
        <v>41855</v>
      </c>
      <c r="W74" s="92" t="s">
        <v>841</v>
      </c>
      <c r="X74" s="92"/>
      <c r="Y74" s="93" t="s">
        <v>901</v>
      </c>
      <c r="Z74" s="93" t="s">
        <v>473</v>
      </c>
      <c r="AA74" s="94" t="s">
        <v>575</v>
      </c>
      <c r="AB74" s="89" t="s">
        <v>807</v>
      </c>
      <c r="AC74" s="94" t="s">
        <v>584</v>
      </c>
      <c r="AD74" s="97" t="s">
        <v>718</v>
      </c>
      <c r="AE74" s="97" t="s">
        <v>687</v>
      </c>
      <c r="AF74" s="163"/>
      <c r="AG74" s="163"/>
      <c r="AH74" s="97"/>
      <c r="AI74" s="163" t="s">
        <v>903</v>
      </c>
      <c r="AJ74" s="163"/>
      <c r="AK74" s="183"/>
      <c r="AL74" s="95"/>
      <c r="AM74" s="96"/>
    </row>
    <row r="75" spans="1:39" s="10" customFormat="1" ht="82.5" customHeight="1" x14ac:dyDescent="0.2">
      <c r="A75" s="130" t="s">
        <v>135</v>
      </c>
      <c r="B75" s="86">
        <v>2065</v>
      </c>
      <c r="C75" s="86">
        <v>5710</v>
      </c>
      <c r="D75" s="87" t="s">
        <v>436</v>
      </c>
      <c r="E75" s="86">
        <v>100004389</v>
      </c>
      <c r="F75" s="86" t="s">
        <v>147</v>
      </c>
      <c r="G75" s="86" t="s">
        <v>148</v>
      </c>
      <c r="H75" s="86" t="s">
        <v>35</v>
      </c>
      <c r="I75" s="87" t="s">
        <v>36</v>
      </c>
      <c r="J75" s="87" t="s">
        <v>37</v>
      </c>
      <c r="K75" s="88">
        <v>21</v>
      </c>
      <c r="L75" s="89" t="s">
        <v>734</v>
      </c>
      <c r="M75" s="90">
        <v>6252094.3399999999</v>
      </c>
      <c r="N75" s="91"/>
      <c r="O75" s="92"/>
      <c r="P75" s="100"/>
      <c r="Q75" s="93">
        <v>41828</v>
      </c>
      <c r="R75" s="94">
        <v>6252094.3399999999</v>
      </c>
      <c r="S75" s="93">
        <v>41991</v>
      </c>
      <c r="T75" s="155" t="s">
        <v>813</v>
      </c>
      <c r="U75" s="93"/>
      <c r="V75" s="93">
        <v>42220</v>
      </c>
      <c r="W75" s="92" t="s">
        <v>849</v>
      </c>
      <c r="X75" s="92"/>
      <c r="Y75" s="93" t="s">
        <v>901</v>
      </c>
      <c r="Z75" s="93" t="s">
        <v>473</v>
      </c>
      <c r="AA75" s="94" t="s">
        <v>575</v>
      </c>
      <c r="AB75" s="89" t="s">
        <v>495</v>
      </c>
      <c r="AC75" s="94" t="s">
        <v>584</v>
      </c>
      <c r="AD75" s="89" t="s">
        <v>719</v>
      </c>
      <c r="AE75" s="89" t="s">
        <v>688</v>
      </c>
      <c r="AF75" s="162" t="s">
        <v>803</v>
      </c>
      <c r="AG75" s="162"/>
      <c r="AH75" s="89"/>
      <c r="AI75" s="162" t="s">
        <v>904</v>
      </c>
      <c r="AJ75" s="162" t="s">
        <v>987</v>
      </c>
      <c r="AK75" s="182"/>
      <c r="AL75" s="95"/>
      <c r="AM75" s="96"/>
    </row>
    <row r="76" spans="1:39" s="10" customFormat="1" ht="50.25" customHeight="1" x14ac:dyDescent="0.2">
      <c r="A76" s="130" t="s">
        <v>135</v>
      </c>
      <c r="B76" s="86">
        <v>2074</v>
      </c>
      <c r="C76" s="86">
        <v>5715</v>
      </c>
      <c r="D76" s="87" t="s">
        <v>437</v>
      </c>
      <c r="E76" s="86" t="s">
        <v>658</v>
      </c>
      <c r="F76" s="86" t="s">
        <v>231</v>
      </c>
      <c r="G76" s="86" t="s">
        <v>148</v>
      </c>
      <c r="H76" s="86" t="s">
        <v>40</v>
      </c>
      <c r="I76" s="87" t="s">
        <v>36</v>
      </c>
      <c r="J76" s="87" t="s">
        <v>41</v>
      </c>
      <c r="K76" s="88">
        <v>19</v>
      </c>
      <c r="L76" s="89" t="s">
        <v>735</v>
      </c>
      <c r="M76" s="90">
        <v>2598566.9500000002</v>
      </c>
      <c r="N76" s="91"/>
      <c r="O76" s="92"/>
      <c r="P76" s="93">
        <v>41183</v>
      </c>
      <c r="Q76" s="93">
        <v>41236</v>
      </c>
      <c r="R76" s="94">
        <v>2598566.9500000002</v>
      </c>
      <c r="S76" s="93"/>
      <c r="T76" s="155"/>
      <c r="U76" s="93"/>
      <c r="V76" s="93">
        <v>41487</v>
      </c>
      <c r="W76" s="155" t="s">
        <v>993</v>
      </c>
      <c r="X76" s="92">
        <v>42174</v>
      </c>
      <c r="Y76" s="92" t="s">
        <v>911</v>
      </c>
      <c r="Z76" s="92" t="s">
        <v>473</v>
      </c>
      <c r="AA76" s="94" t="s">
        <v>478</v>
      </c>
      <c r="AB76" s="89" t="s">
        <v>490</v>
      </c>
      <c r="AC76" s="94" t="s">
        <v>584</v>
      </c>
      <c r="AD76" s="97" t="s">
        <v>494</v>
      </c>
      <c r="AE76" s="97" t="s">
        <v>494</v>
      </c>
      <c r="AF76" s="163" t="s">
        <v>798</v>
      </c>
      <c r="AG76" s="163" t="s">
        <v>843</v>
      </c>
      <c r="AH76" s="97" t="s">
        <v>883</v>
      </c>
      <c r="AI76" s="163" t="s">
        <v>883</v>
      </c>
      <c r="AJ76" s="163" t="s">
        <v>988</v>
      </c>
      <c r="AK76" s="183"/>
      <c r="AL76" s="95"/>
      <c r="AM76" s="96"/>
    </row>
    <row r="77" spans="1:39" s="10" customFormat="1" ht="58.5" customHeight="1" x14ac:dyDescent="0.2">
      <c r="A77" s="130" t="s">
        <v>135</v>
      </c>
      <c r="B77" s="86">
        <v>2076</v>
      </c>
      <c r="C77" s="86"/>
      <c r="D77" s="87"/>
      <c r="E77" s="86"/>
      <c r="F77" s="86" t="s">
        <v>138</v>
      </c>
      <c r="G77" s="86" t="s">
        <v>145</v>
      </c>
      <c r="H77" s="86" t="s">
        <v>38</v>
      </c>
      <c r="I77" s="87" t="s">
        <v>34</v>
      </c>
      <c r="J77" s="87" t="s">
        <v>39</v>
      </c>
      <c r="K77" s="88">
        <v>21</v>
      </c>
      <c r="L77" s="89" t="s">
        <v>735</v>
      </c>
      <c r="M77" s="90">
        <v>79346</v>
      </c>
      <c r="N77" s="91"/>
      <c r="O77" s="92"/>
      <c r="P77" s="93"/>
      <c r="Q77" s="93">
        <v>39336</v>
      </c>
      <c r="R77" s="94">
        <v>79346</v>
      </c>
      <c r="S77" s="93"/>
      <c r="T77" s="155"/>
      <c r="U77" s="93"/>
      <c r="V77" s="93">
        <v>39600</v>
      </c>
      <c r="W77" s="155" t="s">
        <v>993</v>
      </c>
      <c r="X77" s="92" t="s">
        <v>912</v>
      </c>
      <c r="Y77" s="92"/>
      <c r="Z77" s="92" t="s">
        <v>473</v>
      </c>
      <c r="AA77" s="94" t="s">
        <v>472</v>
      </c>
      <c r="AB77" s="89" t="s">
        <v>491</v>
      </c>
      <c r="AC77" s="94">
        <v>76448.37</v>
      </c>
      <c r="AD77" s="89" t="s">
        <v>610</v>
      </c>
      <c r="AE77" s="89" t="s">
        <v>610</v>
      </c>
      <c r="AF77" s="162" t="s">
        <v>610</v>
      </c>
      <c r="AG77" s="162"/>
      <c r="AH77" s="89" t="s">
        <v>877</v>
      </c>
      <c r="AI77" s="162" t="s">
        <v>905</v>
      </c>
      <c r="AJ77" s="162"/>
      <c r="AK77" s="182"/>
      <c r="AL77" s="95"/>
      <c r="AM77" s="96"/>
    </row>
    <row r="78" spans="1:39" s="10" customFormat="1" ht="35.25" customHeight="1" x14ac:dyDescent="0.2">
      <c r="A78" s="130" t="s">
        <v>135</v>
      </c>
      <c r="B78" s="86">
        <v>2134</v>
      </c>
      <c r="C78" s="86">
        <v>5713</v>
      </c>
      <c r="D78" s="87" t="s">
        <v>438</v>
      </c>
      <c r="E78" s="86" t="s">
        <v>657</v>
      </c>
      <c r="F78" s="86" t="s">
        <v>146</v>
      </c>
      <c r="G78" s="86" t="s">
        <v>142</v>
      </c>
      <c r="H78" s="86" t="s">
        <v>55</v>
      </c>
      <c r="I78" s="87" t="s">
        <v>56</v>
      </c>
      <c r="J78" s="87"/>
      <c r="K78" s="88">
        <v>17</v>
      </c>
      <c r="L78" s="89" t="s">
        <v>735</v>
      </c>
      <c r="M78" s="90">
        <v>593969.35</v>
      </c>
      <c r="N78" s="91"/>
      <c r="O78" s="92"/>
      <c r="P78" s="93"/>
      <c r="Q78" s="93">
        <v>41240</v>
      </c>
      <c r="R78" s="94">
        <v>593969.35</v>
      </c>
      <c r="S78" s="93"/>
      <c r="T78" s="155"/>
      <c r="U78" s="93"/>
      <c r="V78" s="93">
        <v>41603</v>
      </c>
      <c r="W78" s="155" t="s">
        <v>993</v>
      </c>
      <c r="X78" s="92">
        <v>41990</v>
      </c>
      <c r="Y78" s="92">
        <v>42563</v>
      </c>
      <c r="Z78" s="92">
        <v>42563</v>
      </c>
      <c r="AA78" s="94" t="s">
        <v>483</v>
      </c>
      <c r="AB78" s="89" t="s">
        <v>601</v>
      </c>
      <c r="AC78" s="191">
        <v>2549043.15</v>
      </c>
      <c r="AD78" s="89" t="s">
        <v>611</v>
      </c>
      <c r="AE78" s="89" t="s">
        <v>611</v>
      </c>
      <c r="AF78" s="162" t="s">
        <v>804</v>
      </c>
      <c r="AG78" s="162" t="s">
        <v>844</v>
      </c>
      <c r="AH78" s="89" t="s">
        <v>878</v>
      </c>
      <c r="AI78" s="162" t="s">
        <v>906</v>
      </c>
      <c r="AJ78" s="162"/>
      <c r="AK78" s="182"/>
      <c r="AL78" s="95"/>
      <c r="AM78" s="96"/>
    </row>
    <row r="79" spans="1:39" s="10" customFormat="1" ht="138" customHeight="1" x14ac:dyDescent="0.2">
      <c r="A79" s="130" t="s">
        <v>135</v>
      </c>
      <c r="B79" s="86">
        <v>2138</v>
      </c>
      <c r="C79" s="86">
        <v>5709</v>
      </c>
      <c r="D79" s="87" t="s">
        <v>755</v>
      </c>
      <c r="E79" s="86">
        <v>100004588</v>
      </c>
      <c r="F79" s="86" t="s">
        <v>249</v>
      </c>
      <c r="G79" s="86" t="s">
        <v>143</v>
      </c>
      <c r="H79" s="86" t="s">
        <v>42</v>
      </c>
      <c r="I79" s="87" t="s">
        <v>43</v>
      </c>
      <c r="J79" s="87" t="s">
        <v>44</v>
      </c>
      <c r="K79" s="88">
        <v>23</v>
      </c>
      <c r="L79" s="89" t="s">
        <v>734</v>
      </c>
      <c r="M79" s="90">
        <v>4764098.88</v>
      </c>
      <c r="N79" s="101" t="s">
        <v>799</v>
      </c>
      <c r="O79" s="92" t="s">
        <v>800</v>
      </c>
      <c r="P79" s="92" t="s">
        <v>801</v>
      </c>
      <c r="Q79" s="93">
        <v>42139</v>
      </c>
      <c r="R79" s="94">
        <v>4764098.88</v>
      </c>
      <c r="S79" s="93">
        <v>42234</v>
      </c>
      <c r="T79" s="155" t="s">
        <v>868</v>
      </c>
      <c r="U79" s="93"/>
      <c r="V79" s="93">
        <v>42408</v>
      </c>
      <c r="W79" s="155" t="s">
        <v>994</v>
      </c>
      <c r="X79" s="93" t="s">
        <v>995</v>
      </c>
      <c r="Y79" s="93" t="s">
        <v>995</v>
      </c>
      <c r="Z79" s="93" t="s">
        <v>473</v>
      </c>
      <c r="AA79" s="94" t="s">
        <v>575</v>
      </c>
      <c r="AB79" s="89">
        <v>0</v>
      </c>
      <c r="AC79" s="94" t="s">
        <v>584</v>
      </c>
      <c r="AD79" s="89" t="s">
        <v>720</v>
      </c>
      <c r="AE79" s="89" t="s">
        <v>689</v>
      </c>
      <c r="AF79" s="162"/>
      <c r="AG79" s="162" t="s">
        <v>845</v>
      </c>
      <c r="AH79" s="89" t="s">
        <v>879</v>
      </c>
      <c r="AI79" s="162" t="s">
        <v>907</v>
      </c>
      <c r="AJ79" s="162" t="s">
        <v>989</v>
      </c>
      <c r="AK79" s="187" t="s">
        <v>1004</v>
      </c>
      <c r="AL79" s="95"/>
      <c r="AM79" s="96"/>
    </row>
    <row r="80" spans="1:39" s="10" customFormat="1" ht="138" customHeight="1" x14ac:dyDescent="0.2">
      <c r="A80" s="130" t="s">
        <v>135</v>
      </c>
      <c r="B80" s="86">
        <v>2140</v>
      </c>
      <c r="C80" s="86">
        <v>5709</v>
      </c>
      <c r="D80" s="87" t="s">
        <v>755</v>
      </c>
      <c r="E80" s="86">
        <v>100004588</v>
      </c>
      <c r="F80" s="86" t="s">
        <v>249</v>
      </c>
      <c r="G80" s="86" t="s">
        <v>143</v>
      </c>
      <c r="H80" s="86" t="s">
        <v>45</v>
      </c>
      <c r="I80" s="87" t="s">
        <v>46</v>
      </c>
      <c r="J80" s="87" t="s">
        <v>47</v>
      </c>
      <c r="K80" s="88">
        <v>18</v>
      </c>
      <c r="L80" s="89" t="s">
        <v>734</v>
      </c>
      <c r="M80" s="90" t="s">
        <v>616</v>
      </c>
      <c r="N80" s="101"/>
      <c r="O80" s="92"/>
      <c r="P80" s="92" t="s">
        <v>801</v>
      </c>
      <c r="Q80" s="93">
        <v>42139</v>
      </c>
      <c r="R80" s="94" t="s">
        <v>802</v>
      </c>
      <c r="S80" s="93"/>
      <c r="T80" s="155" t="s">
        <v>896</v>
      </c>
      <c r="U80" s="93"/>
      <c r="V80" s="93">
        <v>42408</v>
      </c>
      <c r="W80" s="155" t="s">
        <v>994</v>
      </c>
      <c r="X80" s="93" t="s">
        <v>995</v>
      </c>
      <c r="Y80" s="93" t="s">
        <v>995</v>
      </c>
      <c r="Z80" s="93" t="s">
        <v>473</v>
      </c>
      <c r="AA80" s="94" t="s">
        <v>575</v>
      </c>
      <c r="AB80" s="89">
        <v>0</v>
      </c>
      <c r="AC80" s="94" t="s">
        <v>584</v>
      </c>
      <c r="AD80" s="89" t="s">
        <v>720</v>
      </c>
      <c r="AE80" s="89" t="s">
        <v>690</v>
      </c>
      <c r="AF80" s="162"/>
      <c r="AG80" s="162" t="s">
        <v>845</v>
      </c>
      <c r="AH80" s="89" t="s">
        <v>879</v>
      </c>
      <c r="AI80" s="162" t="s">
        <v>907</v>
      </c>
      <c r="AJ80" s="162" t="s">
        <v>989</v>
      </c>
      <c r="AK80" s="187" t="s">
        <v>1004</v>
      </c>
      <c r="AL80" s="95"/>
      <c r="AM80" s="96"/>
    </row>
    <row r="81" spans="1:39" s="10" customFormat="1" ht="46.5" customHeight="1" x14ac:dyDescent="0.2">
      <c r="A81" s="130" t="s">
        <v>135</v>
      </c>
      <c r="B81" s="86">
        <v>2143</v>
      </c>
      <c r="C81" s="86">
        <v>5716</v>
      </c>
      <c r="D81" s="87" t="s">
        <v>439</v>
      </c>
      <c r="E81" s="86" t="s">
        <v>656</v>
      </c>
      <c r="F81" s="86" t="s">
        <v>144</v>
      </c>
      <c r="G81" s="86" t="s">
        <v>149</v>
      </c>
      <c r="H81" s="86" t="s">
        <v>52</v>
      </c>
      <c r="I81" s="87" t="s">
        <v>53</v>
      </c>
      <c r="J81" s="87" t="s">
        <v>54</v>
      </c>
      <c r="K81" s="88">
        <v>16</v>
      </c>
      <c r="L81" s="89" t="s">
        <v>735</v>
      </c>
      <c r="M81" s="90">
        <v>1443600</v>
      </c>
      <c r="N81" s="91"/>
      <c r="O81" s="92"/>
      <c r="P81" s="93">
        <v>41183</v>
      </c>
      <c r="Q81" s="93">
        <v>41239</v>
      </c>
      <c r="R81" s="94">
        <v>1443600</v>
      </c>
      <c r="S81" s="93"/>
      <c r="T81" s="155"/>
      <c r="U81" s="93"/>
      <c r="V81" s="93">
        <v>41379</v>
      </c>
      <c r="W81" s="155"/>
      <c r="X81" s="93">
        <v>42309</v>
      </c>
      <c r="Y81" s="93"/>
      <c r="Z81" s="190">
        <v>42720</v>
      </c>
      <c r="AA81" s="94" t="s">
        <v>482</v>
      </c>
      <c r="AB81" s="89" t="s">
        <v>481</v>
      </c>
      <c r="AC81" s="191">
        <v>7419846.8300000001</v>
      </c>
      <c r="AD81" s="97" t="s">
        <v>614</v>
      </c>
      <c r="AE81" s="97" t="s">
        <v>614</v>
      </c>
      <c r="AF81" s="163"/>
      <c r="AG81" s="163"/>
      <c r="AH81" s="97" t="s">
        <v>884</v>
      </c>
      <c r="AI81" s="163" t="s">
        <v>908</v>
      </c>
      <c r="AJ81" s="163" t="s">
        <v>990</v>
      </c>
      <c r="AK81" s="183"/>
      <c r="AL81" s="95"/>
      <c r="AM81" s="96"/>
    </row>
    <row r="82" spans="1:39" s="10" customFormat="1" ht="146.25" customHeight="1" x14ac:dyDescent="0.2">
      <c r="A82" s="130" t="s">
        <v>135</v>
      </c>
      <c r="B82" s="86">
        <v>2157</v>
      </c>
      <c r="C82" s="86"/>
      <c r="D82" s="87" t="s">
        <v>913</v>
      </c>
      <c r="E82" s="86">
        <v>100010399</v>
      </c>
      <c r="F82" s="86" t="s">
        <v>150</v>
      </c>
      <c r="G82" s="86" t="s">
        <v>151</v>
      </c>
      <c r="H82" s="86">
        <v>7.59</v>
      </c>
      <c r="I82" s="87" t="s">
        <v>48</v>
      </c>
      <c r="J82" s="87" t="s">
        <v>49</v>
      </c>
      <c r="K82" s="88">
        <v>19</v>
      </c>
      <c r="L82" s="89" t="s">
        <v>732</v>
      </c>
      <c r="M82" s="94">
        <v>2448432</v>
      </c>
      <c r="N82" s="188" t="s">
        <v>1005</v>
      </c>
      <c r="O82" s="92" t="s">
        <v>1006</v>
      </c>
      <c r="P82" s="189">
        <v>42887</v>
      </c>
      <c r="Q82" s="93" t="s">
        <v>473</v>
      </c>
      <c r="R82" s="94">
        <v>2448432</v>
      </c>
      <c r="S82" s="93"/>
      <c r="T82" s="155"/>
      <c r="U82" s="93"/>
      <c r="V82" s="190" t="s">
        <v>1007</v>
      </c>
      <c r="W82" s="155" t="s">
        <v>997</v>
      </c>
      <c r="X82" s="93"/>
      <c r="Y82" s="93"/>
      <c r="Z82" s="93" t="s">
        <v>473</v>
      </c>
      <c r="AA82" s="94" t="s">
        <v>472</v>
      </c>
      <c r="AB82" s="89">
        <v>0</v>
      </c>
      <c r="AC82" s="94" t="s">
        <v>584</v>
      </c>
      <c r="AD82" s="89" t="s">
        <v>612</v>
      </c>
      <c r="AE82" s="89" t="s">
        <v>612</v>
      </c>
      <c r="AF82" s="162"/>
      <c r="AG82" s="162" t="s">
        <v>836</v>
      </c>
      <c r="AH82" s="89" t="s">
        <v>880</v>
      </c>
      <c r="AI82" s="162" t="s">
        <v>909</v>
      </c>
      <c r="AJ82" s="162" t="s">
        <v>996</v>
      </c>
      <c r="AK82" s="187" t="s">
        <v>1008</v>
      </c>
      <c r="AL82" s="95"/>
      <c r="AM82" s="96"/>
    </row>
    <row r="83" spans="1:39" s="10" customFormat="1" ht="115.5" customHeight="1" x14ac:dyDescent="0.2">
      <c r="A83" s="130" t="s">
        <v>135</v>
      </c>
      <c r="B83" s="86">
        <v>2166</v>
      </c>
      <c r="C83" s="86">
        <v>5721</v>
      </c>
      <c r="D83" s="87"/>
      <c r="E83" s="86"/>
      <c r="F83" s="86" t="s">
        <v>141</v>
      </c>
      <c r="G83" s="86" t="s">
        <v>129</v>
      </c>
      <c r="H83" s="86">
        <v>39.880000000000003</v>
      </c>
      <c r="I83" s="87" t="s">
        <v>32</v>
      </c>
      <c r="J83" s="87" t="s">
        <v>33</v>
      </c>
      <c r="K83" s="88">
        <v>21</v>
      </c>
      <c r="L83" s="89" t="s">
        <v>732</v>
      </c>
      <c r="M83" s="90">
        <v>1153990</v>
      </c>
      <c r="N83" s="101" t="s">
        <v>998</v>
      </c>
      <c r="O83" s="92"/>
      <c r="P83" s="189">
        <v>42979</v>
      </c>
      <c r="Q83" s="93" t="s">
        <v>473</v>
      </c>
      <c r="R83" s="94" t="s">
        <v>471</v>
      </c>
      <c r="S83" s="93"/>
      <c r="T83" s="155"/>
      <c r="U83" s="93"/>
      <c r="V83" s="190" t="s">
        <v>1007</v>
      </c>
      <c r="W83" s="155"/>
      <c r="X83" s="93"/>
      <c r="Y83" s="93"/>
      <c r="Z83" s="93" t="s">
        <v>473</v>
      </c>
      <c r="AA83" s="94" t="s">
        <v>472</v>
      </c>
      <c r="AB83" s="89">
        <v>0</v>
      </c>
      <c r="AC83" s="94" t="s">
        <v>584</v>
      </c>
      <c r="AD83" s="89" t="s">
        <v>613</v>
      </c>
      <c r="AE83" s="89" t="s">
        <v>613</v>
      </c>
      <c r="AF83" s="162" t="s">
        <v>805</v>
      </c>
      <c r="AG83" s="162" t="s">
        <v>846</v>
      </c>
      <c r="AH83" s="89" t="s">
        <v>881</v>
      </c>
      <c r="AI83" s="162" t="s">
        <v>910</v>
      </c>
      <c r="AJ83" s="162" t="s">
        <v>991</v>
      </c>
      <c r="AK83" s="187" t="s">
        <v>991</v>
      </c>
      <c r="AL83" s="95"/>
      <c r="AM83" s="96"/>
    </row>
    <row r="84" spans="1:39" s="10" customFormat="1" ht="159" customHeight="1" x14ac:dyDescent="0.2">
      <c r="A84" s="130" t="s">
        <v>135</v>
      </c>
      <c r="B84" s="86">
        <v>7179</v>
      </c>
      <c r="C84" s="86">
        <v>5905</v>
      </c>
      <c r="D84" s="87" t="s">
        <v>440</v>
      </c>
      <c r="E84" s="86"/>
      <c r="F84" s="86" t="s">
        <v>203</v>
      </c>
      <c r="G84" s="86" t="s">
        <v>216</v>
      </c>
      <c r="H84" s="86" t="s">
        <v>379</v>
      </c>
      <c r="I84" s="87" t="s">
        <v>366</v>
      </c>
      <c r="J84" s="87" t="s">
        <v>380</v>
      </c>
      <c r="K84" s="88">
        <v>26</v>
      </c>
      <c r="L84" s="89" t="s">
        <v>732</v>
      </c>
      <c r="M84" s="90">
        <v>525000</v>
      </c>
      <c r="N84" s="101" t="s">
        <v>1009</v>
      </c>
      <c r="O84" s="92"/>
      <c r="P84" s="93"/>
      <c r="Q84" s="93" t="s">
        <v>473</v>
      </c>
      <c r="R84" s="94" t="s">
        <v>471</v>
      </c>
      <c r="S84" s="93"/>
      <c r="T84" s="155"/>
      <c r="U84" s="93"/>
      <c r="V84" s="93" t="s">
        <v>473</v>
      </c>
      <c r="W84" s="155"/>
      <c r="X84" s="93"/>
      <c r="Y84" s="93"/>
      <c r="Z84" s="93" t="s">
        <v>473</v>
      </c>
      <c r="AA84" s="94" t="s">
        <v>472</v>
      </c>
      <c r="AB84" s="89">
        <v>0</v>
      </c>
      <c r="AC84" s="94" t="s">
        <v>584</v>
      </c>
      <c r="AD84" s="89" t="s">
        <v>615</v>
      </c>
      <c r="AE84" s="89" t="s">
        <v>615</v>
      </c>
      <c r="AF84" s="162" t="s">
        <v>806</v>
      </c>
      <c r="AG84" s="162" t="s">
        <v>847</v>
      </c>
      <c r="AH84" s="89" t="s">
        <v>882</v>
      </c>
      <c r="AI84" s="162" t="s">
        <v>882</v>
      </c>
      <c r="AJ84" s="162" t="s">
        <v>992</v>
      </c>
      <c r="AK84" s="187" t="s">
        <v>1010</v>
      </c>
      <c r="AL84" s="95"/>
      <c r="AM84" s="96"/>
    </row>
    <row r="85" spans="1:39" s="11" customFormat="1" ht="65.25" hidden="1" customHeight="1" x14ac:dyDescent="0.2">
      <c r="A85" s="131" t="s">
        <v>154</v>
      </c>
      <c r="B85" s="102">
        <v>3022</v>
      </c>
      <c r="C85" s="102"/>
      <c r="D85" s="102" t="s">
        <v>538</v>
      </c>
      <c r="E85" s="102"/>
      <c r="F85" s="102" t="s">
        <v>160</v>
      </c>
      <c r="G85" s="102" t="s">
        <v>230</v>
      </c>
      <c r="H85" s="102" t="s">
        <v>103</v>
      </c>
      <c r="I85" s="103" t="s">
        <v>17</v>
      </c>
      <c r="J85" s="103" t="s">
        <v>104</v>
      </c>
      <c r="K85" s="104">
        <v>31</v>
      </c>
      <c r="L85" s="105" t="s">
        <v>734</v>
      </c>
      <c r="M85" s="107">
        <v>400000</v>
      </c>
      <c r="N85" s="108"/>
      <c r="O85" s="109"/>
      <c r="P85" s="110"/>
      <c r="Q85" s="110">
        <v>39843</v>
      </c>
      <c r="R85" s="111">
        <v>1</v>
      </c>
      <c r="S85" s="110"/>
      <c r="T85" s="156"/>
      <c r="U85" s="110"/>
      <c r="V85" s="110">
        <v>40294</v>
      </c>
      <c r="W85" s="156"/>
      <c r="X85" s="110"/>
      <c r="Y85" s="110"/>
      <c r="Z85" s="110" t="s">
        <v>473</v>
      </c>
      <c r="AA85" s="111" t="s">
        <v>579</v>
      </c>
      <c r="AB85" s="106" t="s">
        <v>488</v>
      </c>
      <c r="AC85" s="111" t="s">
        <v>474</v>
      </c>
      <c r="AD85" s="106" t="s">
        <v>721</v>
      </c>
      <c r="AE85" s="106" t="s">
        <v>738</v>
      </c>
      <c r="AF85" s="164"/>
      <c r="AG85" s="164"/>
      <c r="AH85" s="106" t="s">
        <v>885</v>
      </c>
      <c r="AI85" s="164" t="s">
        <v>934</v>
      </c>
      <c r="AJ85" s="164" t="s">
        <v>978</v>
      </c>
      <c r="AK85" s="184"/>
      <c r="AL85" s="112" t="s">
        <v>539</v>
      </c>
      <c r="AM85" s="12"/>
    </row>
    <row r="86" spans="1:39" s="11" customFormat="1" ht="84" hidden="1" customHeight="1" x14ac:dyDescent="0.2">
      <c r="A86" s="131" t="s">
        <v>154</v>
      </c>
      <c r="B86" s="102">
        <v>3053</v>
      </c>
      <c r="C86" s="102"/>
      <c r="D86" s="102"/>
      <c r="E86" s="102"/>
      <c r="F86" s="102" t="s">
        <v>169</v>
      </c>
      <c r="G86" s="102" t="s">
        <v>170</v>
      </c>
      <c r="H86" s="102" t="s">
        <v>99</v>
      </c>
      <c r="I86" s="103" t="s">
        <v>100</v>
      </c>
      <c r="J86" s="103" t="s">
        <v>101</v>
      </c>
      <c r="K86" s="104">
        <v>36</v>
      </c>
      <c r="L86" s="105" t="s">
        <v>729</v>
      </c>
      <c r="M86" s="107">
        <v>1000000</v>
      </c>
      <c r="N86" s="108">
        <v>42917</v>
      </c>
      <c r="O86" s="109"/>
      <c r="P86" s="110" t="s">
        <v>977</v>
      </c>
      <c r="Q86" s="110"/>
      <c r="R86" s="111"/>
      <c r="S86" s="110"/>
      <c r="T86" s="156" t="s">
        <v>812</v>
      </c>
      <c r="U86" s="110"/>
      <c r="V86" s="110">
        <v>43160</v>
      </c>
      <c r="W86" s="156"/>
      <c r="X86" s="110"/>
      <c r="Y86" s="110"/>
      <c r="Z86" s="110" t="s">
        <v>473</v>
      </c>
      <c r="AA86" s="111" t="s">
        <v>979</v>
      </c>
      <c r="AB86" s="106" t="s">
        <v>980</v>
      </c>
      <c r="AC86" s="111" t="s">
        <v>474</v>
      </c>
      <c r="AD86" s="106" t="s">
        <v>542</v>
      </c>
      <c r="AE86" s="106" t="s">
        <v>542</v>
      </c>
      <c r="AF86" s="164" t="s">
        <v>787</v>
      </c>
      <c r="AG86" s="164"/>
      <c r="AH86" s="106" t="s">
        <v>886</v>
      </c>
      <c r="AI86" s="164" t="s">
        <v>935</v>
      </c>
      <c r="AJ86" s="164" t="s">
        <v>982</v>
      </c>
      <c r="AK86" s="184"/>
      <c r="AL86" s="112" t="s">
        <v>898</v>
      </c>
      <c r="AM86" s="12"/>
    </row>
    <row r="87" spans="1:39" s="11" customFormat="1" ht="205.5" hidden="1" customHeight="1" x14ac:dyDescent="0.2">
      <c r="A87" s="131" t="s">
        <v>154</v>
      </c>
      <c r="B87" s="102">
        <v>3088</v>
      </c>
      <c r="C87" s="102">
        <v>6249</v>
      </c>
      <c r="D87" s="102" t="s">
        <v>544</v>
      </c>
      <c r="E87" s="102">
        <v>100014531</v>
      </c>
      <c r="F87" s="102" t="s">
        <v>161</v>
      </c>
      <c r="G87" s="102" t="s">
        <v>162</v>
      </c>
      <c r="H87" s="102" t="s">
        <v>85</v>
      </c>
      <c r="I87" s="103" t="s">
        <v>79</v>
      </c>
      <c r="J87" s="103" t="s">
        <v>86</v>
      </c>
      <c r="K87" s="104">
        <v>31</v>
      </c>
      <c r="L87" s="105" t="s">
        <v>732</v>
      </c>
      <c r="M87" s="107">
        <v>6035950.0099999998</v>
      </c>
      <c r="N87" s="108" t="s">
        <v>969</v>
      </c>
      <c r="O87" s="109"/>
      <c r="P87" s="110">
        <v>42736</v>
      </c>
      <c r="Q87" s="110" t="s">
        <v>473</v>
      </c>
      <c r="R87" s="111" t="s">
        <v>471</v>
      </c>
      <c r="S87" s="110"/>
      <c r="T87" s="156"/>
      <c r="U87" s="110"/>
      <c r="V87" s="110">
        <v>42826</v>
      </c>
      <c r="W87" s="156"/>
      <c r="X87" s="110"/>
      <c r="Y87" s="110"/>
      <c r="Z87" s="110" t="s">
        <v>473</v>
      </c>
      <c r="AA87" s="111" t="s">
        <v>579</v>
      </c>
      <c r="AB87" s="106">
        <v>0</v>
      </c>
      <c r="AC87" s="111" t="s">
        <v>474</v>
      </c>
      <c r="AD87" s="106" t="s">
        <v>545</v>
      </c>
      <c r="AE87" s="106" t="s">
        <v>746</v>
      </c>
      <c r="AF87" s="164"/>
      <c r="AG87" s="164"/>
      <c r="AH87" s="106" t="s">
        <v>887</v>
      </c>
      <c r="AI87" s="164"/>
      <c r="AJ87" s="164"/>
      <c r="AK87" s="184"/>
      <c r="AL87" s="112" t="s">
        <v>546</v>
      </c>
      <c r="AM87" s="12"/>
    </row>
    <row r="88" spans="1:39" s="11" customFormat="1" ht="47.25" hidden="1" customHeight="1" x14ac:dyDescent="0.2">
      <c r="A88" s="131" t="s">
        <v>154</v>
      </c>
      <c r="B88" s="102">
        <v>3102</v>
      </c>
      <c r="C88" s="102">
        <v>6258</v>
      </c>
      <c r="D88" s="102" t="s">
        <v>547</v>
      </c>
      <c r="E88" s="102">
        <v>100000985</v>
      </c>
      <c r="F88" s="102" t="s">
        <v>229</v>
      </c>
      <c r="G88" s="102" t="s">
        <v>227</v>
      </c>
      <c r="H88" s="102" t="s">
        <v>81</v>
      </c>
      <c r="I88" s="103" t="s">
        <v>80</v>
      </c>
      <c r="J88" s="103" t="s">
        <v>82</v>
      </c>
      <c r="K88" s="104">
        <v>25</v>
      </c>
      <c r="L88" s="105" t="s">
        <v>732</v>
      </c>
      <c r="M88" s="107">
        <v>600000</v>
      </c>
      <c r="N88" s="108">
        <v>42795</v>
      </c>
      <c r="O88" s="109">
        <v>42826</v>
      </c>
      <c r="P88" s="110">
        <v>42887</v>
      </c>
      <c r="Q88" s="110" t="s">
        <v>473</v>
      </c>
      <c r="R88" s="111" t="s">
        <v>471</v>
      </c>
      <c r="S88" s="110"/>
      <c r="T88" s="156"/>
      <c r="U88" s="110"/>
      <c r="V88" s="110" t="s">
        <v>983</v>
      </c>
      <c r="W88" s="156"/>
      <c r="X88" s="110"/>
      <c r="Y88" s="110"/>
      <c r="Z88" s="110" t="s">
        <v>473</v>
      </c>
      <c r="AA88" s="111" t="s">
        <v>579</v>
      </c>
      <c r="AB88" s="106">
        <v>0</v>
      </c>
      <c r="AC88" s="111" t="s">
        <v>474</v>
      </c>
      <c r="AD88" s="106" t="s">
        <v>722</v>
      </c>
      <c r="AE88" s="106" t="s">
        <v>682</v>
      </c>
      <c r="AF88" s="164"/>
      <c r="AG88" s="164" t="s">
        <v>865</v>
      </c>
      <c r="AH88" s="106"/>
      <c r="AI88" s="164"/>
      <c r="AJ88" s="164" t="s">
        <v>981</v>
      </c>
      <c r="AK88" s="184"/>
      <c r="AL88" s="112" t="s">
        <v>548</v>
      </c>
      <c r="AM88" s="12"/>
    </row>
    <row r="89" spans="1:39" s="11" customFormat="1" ht="26.25" hidden="1" customHeight="1" x14ac:dyDescent="0.2">
      <c r="A89" s="131" t="s">
        <v>154</v>
      </c>
      <c r="B89" s="102">
        <v>3104</v>
      </c>
      <c r="C89" s="102">
        <v>6255</v>
      </c>
      <c r="D89" s="102" t="s">
        <v>538</v>
      </c>
      <c r="E89" s="102"/>
      <c r="F89" s="102" t="s">
        <v>160</v>
      </c>
      <c r="G89" s="102" t="s">
        <v>156</v>
      </c>
      <c r="H89" s="102" t="s">
        <v>105</v>
      </c>
      <c r="I89" s="103" t="s">
        <v>106</v>
      </c>
      <c r="J89" s="103" t="s">
        <v>17</v>
      </c>
      <c r="K89" s="104">
        <v>18</v>
      </c>
      <c r="L89" s="105" t="s">
        <v>735</v>
      </c>
      <c r="M89" s="107">
        <v>2444924</v>
      </c>
      <c r="N89" s="108"/>
      <c r="O89" s="109"/>
      <c r="P89" s="110"/>
      <c r="Q89" s="110">
        <v>39843</v>
      </c>
      <c r="R89" s="111">
        <v>2444924</v>
      </c>
      <c r="S89" s="110"/>
      <c r="T89" s="156"/>
      <c r="U89" s="110"/>
      <c r="V89" s="110">
        <v>40294</v>
      </c>
      <c r="W89" s="156"/>
      <c r="X89" s="110"/>
      <c r="Y89" s="110"/>
      <c r="Z89" s="110" t="s">
        <v>473</v>
      </c>
      <c r="AA89" s="111" t="s">
        <v>579</v>
      </c>
      <c r="AB89" s="106" t="s">
        <v>488</v>
      </c>
      <c r="AC89" s="111" t="s">
        <v>474</v>
      </c>
      <c r="AD89" s="106" t="s">
        <v>646</v>
      </c>
      <c r="AE89" s="106" t="s">
        <v>646</v>
      </c>
      <c r="AF89" s="164" t="s">
        <v>840</v>
      </c>
      <c r="AG89" s="164"/>
      <c r="AH89" s="106" t="s">
        <v>888</v>
      </c>
      <c r="AI89" s="164"/>
      <c r="AJ89" s="164"/>
      <c r="AK89" s="184"/>
      <c r="AL89" s="112" t="s">
        <v>549</v>
      </c>
      <c r="AM89" s="12"/>
    </row>
    <row r="90" spans="1:39" s="11" customFormat="1" ht="39" hidden="1" customHeight="1" x14ac:dyDescent="0.2">
      <c r="A90" s="131" t="s">
        <v>154</v>
      </c>
      <c r="B90" s="102">
        <v>3122</v>
      </c>
      <c r="C90" s="102">
        <v>5345</v>
      </c>
      <c r="D90" s="102" t="s">
        <v>441</v>
      </c>
      <c r="E90" s="102"/>
      <c r="F90" s="102" t="s">
        <v>167</v>
      </c>
      <c r="G90" s="102" t="s">
        <v>164</v>
      </c>
      <c r="H90" s="102" t="s">
        <v>88</v>
      </c>
      <c r="I90" s="103" t="s">
        <v>89</v>
      </c>
      <c r="J90" s="103" t="s">
        <v>90</v>
      </c>
      <c r="K90" s="104">
        <v>20</v>
      </c>
      <c r="L90" s="105" t="s">
        <v>735</v>
      </c>
      <c r="M90" s="107">
        <v>942216</v>
      </c>
      <c r="N90" s="108"/>
      <c r="O90" s="109"/>
      <c r="P90" s="110"/>
      <c r="Q90" s="110">
        <v>40492</v>
      </c>
      <c r="R90" s="111">
        <v>942216</v>
      </c>
      <c r="S90" s="110"/>
      <c r="T90" s="156"/>
      <c r="U90" s="110"/>
      <c r="V90" s="110">
        <v>40695</v>
      </c>
      <c r="W90" s="156"/>
      <c r="X90" s="110"/>
      <c r="Y90" s="110"/>
      <c r="Z90" s="110" t="s">
        <v>473</v>
      </c>
      <c r="AA90" s="111" t="s">
        <v>478</v>
      </c>
      <c r="AB90" s="106" t="s">
        <v>550</v>
      </c>
      <c r="AC90" s="111" t="s">
        <v>474</v>
      </c>
      <c r="AD90" s="106" t="s">
        <v>608</v>
      </c>
      <c r="AE90" s="106" t="s">
        <v>608</v>
      </c>
      <c r="AF90" s="164" t="s">
        <v>788</v>
      </c>
      <c r="AG90" s="164"/>
      <c r="AH90" s="164" t="s">
        <v>889</v>
      </c>
      <c r="AI90" s="164"/>
      <c r="AJ90" s="164"/>
      <c r="AK90" s="184"/>
      <c r="AL90" s="112" t="s">
        <v>549</v>
      </c>
      <c r="AM90" s="12"/>
    </row>
    <row r="91" spans="1:39" s="11" customFormat="1" ht="39" hidden="1" customHeight="1" x14ac:dyDescent="0.2">
      <c r="A91" s="131" t="s">
        <v>154</v>
      </c>
      <c r="B91" s="102">
        <v>3133</v>
      </c>
      <c r="C91" s="102">
        <v>2367</v>
      </c>
      <c r="D91" s="102"/>
      <c r="E91" s="102"/>
      <c r="F91" s="102" t="s">
        <v>271</v>
      </c>
      <c r="G91" s="102" t="s">
        <v>165</v>
      </c>
      <c r="H91" s="102" t="s">
        <v>10</v>
      </c>
      <c r="I91" s="103" t="s">
        <v>74</v>
      </c>
      <c r="J91" s="103" t="s">
        <v>102</v>
      </c>
      <c r="K91" s="104">
        <v>20</v>
      </c>
      <c r="L91" s="105" t="s">
        <v>735</v>
      </c>
      <c r="M91" s="107">
        <v>913986</v>
      </c>
      <c r="N91" s="108"/>
      <c r="O91" s="109"/>
      <c r="P91" s="110"/>
      <c r="Q91" s="110">
        <v>40127</v>
      </c>
      <c r="R91" s="111">
        <v>913986</v>
      </c>
      <c r="S91" s="110"/>
      <c r="T91" s="156"/>
      <c r="U91" s="110"/>
      <c r="V91" s="110">
        <v>40252</v>
      </c>
      <c r="W91" s="156"/>
      <c r="X91" s="110">
        <v>41463</v>
      </c>
      <c r="Y91" s="110"/>
      <c r="Z91" s="106" t="s">
        <v>609</v>
      </c>
      <c r="AA91" s="111" t="s">
        <v>579</v>
      </c>
      <c r="AB91" s="106" t="s">
        <v>492</v>
      </c>
      <c r="AC91" s="111" t="s">
        <v>474</v>
      </c>
      <c r="AD91" s="106" t="s">
        <v>607</v>
      </c>
      <c r="AE91" s="106" t="s">
        <v>607</v>
      </c>
      <c r="AF91" s="164"/>
      <c r="AG91" s="164"/>
      <c r="AH91" s="106"/>
      <c r="AI91" s="164"/>
      <c r="AJ91" s="164"/>
      <c r="AK91" s="184"/>
      <c r="AL91" s="112"/>
      <c r="AM91" s="12"/>
    </row>
    <row r="92" spans="1:39" s="11" customFormat="1" ht="39" hidden="1" customHeight="1" x14ac:dyDescent="0.2">
      <c r="A92" s="131" t="s">
        <v>154</v>
      </c>
      <c r="B92" s="102">
        <v>3169</v>
      </c>
      <c r="C92" s="102"/>
      <c r="D92" s="102"/>
      <c r="E92" s="102"/>
      <c r="F92" s="102" t="s">
        <v>161</v>
      </c>
      <c r="G92" s="102" t="s">
        <v>162</v>
      </c>
      <c r="H92" s="102" t="s">
        <v>87</v>
      </c>
      <c r="I92" s="103" t="s">
        <v>79</v>
      </c>
      <c r="J92" s="103"/>
      <c r="K92" s="104">
        <v>20</v>
      </c>
      <c r="L92" s="105" t="s">
        <v>732</v>
      </c>
      <c r="M92" s="107">
        <v>1</v>
      </c>
      <c r="N92" s="108" t="s">
        <v>969</v>
      </c>
      <c r="O92" s="109"/>
      <c r="P92" s="110" t="s">
        <v>745</v>
      </c>
      <c r="Q92" s="110" t="s">
        <v>473</v>
      </c>
      <c r="R92" s="111" t="s">
        <v>471</v>
      </c>
      <c r="S92" s="110"/>
      <c r="T92" s="156"/>
      <c r="U92" s="110"/>
      <c r="V92" s="110">
        <v>42826</v>
      </c>
      <c r="W92" s="156"/>
      <c r="X92" s="110"/>
      <c r="Y92" s="110"/>
      <c r="Z92" s="110" t="s">
        <v>473</v>
      </c>
      <c r="AA92" s="111" t="s">
        <v>579</v>
      </c>
      <c r="AB92" s="106">
        <v>0</v>
      </c>
      <c r="AC92" s="111" t="s">
        <v>474</v>
      </c>
      <c r="AD92" s="106"/>
      <c r="AE92" s="106" t="s">
        <v>745</v>
      </c>
      <c r="AF92" s="164"/>
      <c r="AG92" s="164"/>
      <c r="AH92" s="106"/>
      <c r="AI92" s="164"/>
      <c r="AJ92" s="164"/>
      <c r="AK92" s="184"/>
      <c r="AL92" s="112" t="s">
        <v>599</v>
      </c>
      <c r="AM92" s="12"/>
    </row>
    <row r="93" spans="1:39" s="11" customFormat="1" ht="147.75" hidden="1" customHeight="1" x14ac:dyDescent="0.2">
      <c r="A93" s="131" t="s">
        <v>154</v>
      </c>
      <c r="B93" s="102">
        <v>3197</v>
      </c>
      <c r="C93" s="102">
        <v>6256</v>
      </c>
      <c r="D93" s="102" t="s">
        <v>442</v>
      </c>
      <c r="E93" s="102">
        <v>999061972</v>
      </c>
      <c r="F93" s="102" t="s">
        <v>273</v>
      </c>
      <c r="G93" s="102" t="s">
        <v>170</v>
      </c>
      <c r="H93" s="113">
        <v>448480</v>
      </c>
      <c r="I93" s="103" t="s">
        <v>107</v>
      </c>
      <c r="J93" s="103" t="s">
        <v>108</v>
      </c>
      <c r="K93" s="104">
        <v>20</v>
      </c>
      <c r="L93" s="106" t="s">
        <v>732</v>
      </c>
      <c r="M93" s="107">
        <v>843671</v>
      </c>
      <c r="N93" s="108">
        <v>42887</v>
      </c>
      <c r="O93" s="109">
        <v>42917</v>
      </c>
      <c r="P93" s="110">
        <v>42979</v>
      </c>
      <c r="Q93" s="110" t="s">
        <v>473</v>
      </c>
      <c r="R93" s="111" t="s">
        <v>471</v>
      </c>
      <c r="S93" s="110"/>
      <c r="T93" s="156"/>
      <c r="U93" s="110"/>
      <c r="V93" s="110" t="s">
        <v>473</v>
      </c>
      <c r="W93" s="156"/>
      <c r="X93" s="110"/>
      <c r="Y93" s="110"/>
      <c r="Z93" s="110" t="s">
        <v>473</v>
      </c>
      <c r="AA93" s="111" t="s">
        <v>579</v>
      </c>
      <c r="AB93" s="106">
        <v>0</v>
      </c>
      <c r="AC93" s="111" t="s">
        <v>474</v>
      </c>
      <c r="AD93" s="106" t="s">
        <v>723</v>
      </c>
      <c r="AE93" s="106" t="s">
        <v>739</v>
      </c>
      <c r="AF93" s="164" t="s">
        <v>789</v>
      </c>
      <c r="AG93" s="164"/>
      <c r="AH93" s="106" t="s">
        <v>890</v>
      </c>
      <c r="AI93" s="164"/>
      <c r="AJ93" s="164"/>
      <c r="AK93" s="184"/>
      <c r="AL93" s="112" t="s">
        <v>543</v>
      </c>
      <c r="AM93" s="12"/>
    </row>
    <row r="94" spans="1:39" s="11" customFormat="1" ht="32.25" hidden="1" customHeight="1" x14ac:dyDescent="0.2">
      <c r="A94" s="131" t="s">
        <v>154</v>
      </c>
      <c r="B94" s="102">
        <v>3200</v>
      </c>
      <c r="C94" s="102">
        <v>6247</v>
      </c>
      <c r="D94" s="102" t="s">
        <v>443</v>
      </c>
      <c r="E94" s="102" t="s">
        <v>659</v>
      </c>
      <c r="F94" s="102" t="s">
        <v>155</v>
      </c>
      <c r="G94" s="102" t="s">
        <v>272</v>
      </c>
      <c r="H94" s="102" t="s">
        <v>77</v>
      </c>
      <c r="I94" s="103" t="s">
        <v>75</v>
      </c>
      <c r="J94" s="103" t="s">
        <v>78</v>
      </c>
      <c r="K94" s="104">
        <v>22</v>
      </c>
      <c r="L94" s="105" t="s">
        <v>735</v>
      </c>
      <c r="M94" s="107">
        <v>6351282</v>
      </c>
      <c r="N94" s="108"/>
      <c r="O94" s="109"/>
      <c r="P94" s="110" t="s">
        <v>553</v>
      </c>
      <c r="Q94" s="110">
        <v>41235</v>
      </c>
      <c r="R94" s="111">
        <v>6351282</v>
      </c>
      <c r="S94" s="110"/>
      <c r="T94" s="156"/>
      <c r="U94" s="110">
        <v>41334</v>
      </c>
      <c r="V94" s="110">
        <v>41395</v>
      </c>
      <c r="W94" s="156"/>
      <c r="X94" s="110" t="s">
        <v>554</v>
      </c>
      <c r="Y94" s="110"/>
      <c r="Z94" s="110" t="s">
        <v>473</v>
      </c>
      <c r="AA94" s="111" t="s">
        <v>482</v>
      </c>
      <c r="AB94" s="106" t="s">
        <v>551</v>
      </c>
      <c r="AC94" s="111" t="s">
        <v>474</v>
      </c>
      <c r="AD94" s="106" t="s">
        <v>552</v>
      </c>
      <c r="AE94" s="106" t="s">
        <v>552</v>
      </c>
      <c r="AF94" s="164"/>
      <c r="AG94" s="164"/>
      <c r="AH94" s="106"/>
      <c r="AI94" s="164"/>
      <c r="AJ94" s="164"/>
      <c r="AK94" s="184"/>
      <c r="AL94" s="112" t="s">
        <v>537</v>
      </c>
      <c r="AM94" s="12"/>
    </row>
    <row r="95" spans="1:39" s="11" customFormat="1" ht="57.75" hidden="1" customHeight="1" x14ac:dyDescent="0.2">
      <c r="A95" s="131" t="s">
        <v>154</v>
      </c>
      <c r="B95" s="102">
        <v>3202</v>
      </c>
      <c r="C95" s="102">
        <v>5686</v>
      </c>
      <c r="D95" s="102" t="s">
        <v>444</v>
      </c>
      <c r="E95" s="102"/>
      <c r="F95" s="102" t="s">
        <v>158</v>
      </c>
      <c r="G95" s="102" t="s">
        <v>159</v>
      </c>
      <c r="H95" s="113">
        <v>136690</v>
      </c>
      <c r="I95" s="103" t="s">
        <v>70</v>
      </c>
      <c r="J95" s="103" t="s">
        <v>71</v>
      </c>
      <c r="K95" s="104">
        <v>21</v>
      </c>
      <c r="L95" s="105" t="s">
        <v>735</v>
      </c>
      <c r="M95" s="107">
        <v>1440827</v>
      </c>
      <c r="N95" s="108"/>
      <c r="O95" s="109"/>
      <c r="P95" s="110"/>
      <c r="Q95" s="110">
        <v>40456</v>
      </c>
      <c r="R95" s="111">
        <v>1440827</v>
      </c>
      <c r="S95" s="110"/>
      <c r="T95" s="156"/>
      <c r="U95" s="110"/>
      <c r="V95" s="110">
        <v>40582</v>
      </c>
      <c r="W95" s="156"/>
      <c r="X95" s="110"/>
      <c r="Y95" s="114" t="s">
        <v>684</v>
      </c>
      <c r="Z95" s="109" t="s">
        <v>683</v>
      </c>
      <c r="AA95" s="111" t="s">
        <v>579</v>
      </c>
      <c r="AB95" s="106" t="s">
        <v>555</v>
      </c>
      <c r="AC95" s="111" t="s">
        <v>584</v>
      </c>
      <c r="AD95" s="106" t="s">
        <v>724</v>
      </c>
      <c r="AE95" s="106" t="s">
        <v>685</v>
      </c>
      <c r="AF95" s="164"/>
      <c r="AG95" s="164"/>
      <c r="AH95" s="106"/>
      <c r="AI95" s="164"/>
      <c r="AJ95" s="164"/>
      <c r="AK95" s="184"/>
      <c r="AL95" s="112" t="s">
        <v>556</v>
      </c>
      <c r="AM95" s="12"/>
    </row>
    <row r="96" spans="1:39" s="11" customFormat="1" ht="56.25" hidden="1" customHeight="1" x14ac:dyDescent="0.2">
      <c r="A96" s="131" t="s">
        <v>154</v>
      </c>
      <c r="B96" s="102">
        <v>3203</v>
      </c>
      <c r="C96" s="102">
        <v>5686</v>
      </c>
      <c r="D96" s="102" t="s">
        <v>444</v>
      </c>
      <c r="E96" s="102"/>
      <c r="F96" s="102" t="s">
        <v>158</v>
      </c>
      <c r="G96" s="102" t="s">
        <v>159</v>
      </c>
      <c r="H96" s="113">
        <v>139900</v>
      </c>
      <c r="I96" s="103" t="s">
        <v>72</v>
      </c>
      <c r="J96" s="103" t="s">
        <v>73</v>
      </c>
      <c r="K96" s="104">
        <v>23</v>
      </c>
      <c r="L96" s="105" t="s">
        <v>735</v>
      </c>
      <c r="M96" s="107">
        <v>1</v>
      </c>
      <c r="N96" s="108"/>
      <c r="O96" s="109"/>
      <c r="P96" s="110"/>
      <c r="Q96" s="110">
        <v>40456</v>
      </c>
      <c r="R96" s="111">
        <v>1</v>
      </c>
      <c r="S96" s="110"/>
      <c r="T96" s="156"/>
      <c r="U96" s="110"/>
      <c r="V96" s="110">
        <v>40582</v>
      </c>
      <c r="W96" s="156"/>
      <c r="X96" s="110"/>
      <c r="Y96" s="114" t="s">
        <v>684</v>
      </c>
      <c r="Z96" s="109" t="s">
        <v>683</v>
      </c>
      <c r="AA96" s="111" t="s">
        <v>579</v>
      </c>
      <c r="AB96" s="106" t="s">
        <v>555</v>
      </c>
      <c r="AC96" s="111" t="s">
        <v>617</v>
      </c>
      <c r="AD96" s="106" t="s">
        <v>724</v>
      </c>
      <c r="AE96" s="106" t="s">
        <v>685</v>
      </c>
      <c r="AF96" s="164"/>
      <c r="AG96" s="164"/>
      <c r="AH96" s="106"/>
      <c r="AI96" s="164"/>
      <c r="AJ96" s="164"/>
      <c r="AK96" s="184"/>
      <c r="AL96" s="112" t="s">
        <v>556</v>
      </c>
      <c r="AM96" s="12"/>
    </row>
    <row r="97" spans="1:39" s="11" customFormat="1" ht="84" hidden="1" customHeight="1" x14ac:dyDescent="0.2">
      <c r="A97" s="131" t="s">
        <v>154</v>
      </c>
      <c r="B97" s="102">
        <v>3205</v>
      </c>
      <c r="C97" s="102" t="s">
        <v>445</v>
      </c>
      <c r="D97" s="102" t="s">
        <v>446</v>
      </c>
      <c r="E97" s="102" t="s">
        <v>660</v>
      </c>
      <c r="F97" s="102" t="s">
        <v>228</v>
      </c>
      <c r="G97" s="102" t="s">
        <v>227</v>
      </c>
      <c r="H97" s="113">
        <v>173510</v>
      </c>
      <c r="I97" s="103" t="s">
        <v>296</v>
      </c>
      <c r="J97" s="103" t="s">
        <v>83</v>
      </c>
      <c r="K97" s="104">
        <v>30</v>
      </c>
      <c r="L97" s="105" t="s">
        <v>735</v>
      </c>
      <c r="M97" s="107">
        <v>3793393.69</v>
      </c>
      <c r="N97" s="108"/>
      <c r="O97" s="109"/>
      <c r="P97" s="110">
        <v>41513</v>
      </c>
      <c r="Q97" s="110">
        <v>41533</v>
      </c>
      <c r="R97" s="111">
        <v>3793393.69</v>
      </c>
      <c r="S97" s="110"/>
      <c r="T97" s="156"/>
      <c r="U97" s="110"/>
      <c r="V97" s="110">
        <v>41671</v>
      </c>
      <c r="W97" s="156"/>
      <c r="X97" s="110"/>
      <c r="Y97" s="110"/>
      <c r="Z97" s="110" t="s">
        <v>473</v>
      </c>
      <c r="AA97" s="111" t="s">
        <v>579</v>
      </c>
      <c r="AB97" s="106" t="s">
        <v>486</v>
      </c>
      <c r="AC97" s="111" t="s">
        <v>474</v>
      </c>
      <c r="AD97" s="106" t="s">
        <v>451</v>
      </c>
      <c r="AE97" s="106" t="s">
        <v>451</v>
      </c>
      <c r="AF97" s="164"/>
      <c r="AG97" s="164"/>
      <c r="AH97" s="106" t="s">
        <v>891</v>
      </c>
      <c r="AI97" s="164"/>
      <c r="AJ97" s="164"/>
      <c r="AK97" s="184"/>
      <c r="AL97" s="112" t="s">
        <v>537</v>
      </c>
      <c r="AM97" s="12"/>
    </row>
    <row r="98" spans="1:39" s="11" customFormat="1" ht="24" hidden="1" customHeight="1" x14ac:dyDescent="0.2">
      <c r="A98" s="131" t="s">
        <v>154</v>
      </c>
      <c r="B98" s="102">
        <v>3210</v>
      </c>
      <c r="C98" s="102">
        <v>6257</v>
      </c>
      <c r="D98" s="102" t="s">
        <v>557</v>
      </c>
      <c r="E98" s="102" t="s">
        <v>661</v>
      </c>
      <c r="F98" s="102" t="s">
        <v>250</v>
      </c>
      <c r="G98" s="102" t="s">
        <v>166</v>
      </c>
      <c r="H98" s="113">
        <v>235000</v>
      </c>
      <c r="I98" s="103" t="s">
        <v>68</v>
      </c>
      <c r="J98" s="103" t="s">
        <v>69</v>
      </c>
      <c r="K98" s="104">
        <v>21</v>
      </c>
      <c r="L98" s="105" t="s">
        <v>735</v>
      </c>
      <c r="M98" s="107">
        <v>560255</v>
      </c>
      <c r="N98" s="108"/>
      <c r="O98" s="109"/>
      <c r="P98" s="110"/>
      <c r="Q98" s="110">
        <v>41260</v>
      </c>
      <c r="R98" s="111">
        <v>560255</v>
      </c>
      <c r="S98" s="110"/>
      <c r="T98" s="156"/>
      <c r="U98" s="110"/>
      <c r="V98" s="110">
        <v>41505</v>
      </c>
      <c r="W98" s="156"/>
      <c r="X98" s="110">
        <v>41740</v>
      </c>
      <c r="Y98" s="110">
        <v>42064</v>
      </c>
      <c r="Z98" s="110" t="s">
        <v>473</v>
      </c>
      <c r="AA98" s="111" t="s">
        <v>579</v>
      </c>
      <c r="AB98" s="106" t="s">
        <v>558</v>
      </c>
      <c r="AC98" s="111" t="s">
        <v>474</v>
      </c>
      <c r="AD98" s="106"/>
      <c r="AE98" s="106"/>
      <c r="AF98" s="164" t="s">
        <v>790</v>
      </c>
      <c r="AG98" s="164"/>
      <c r="AH98" s="106" t="s">
        <v>892</v>
      </c>
      <c r="AI98" s="164"/>
      <c r="AJ98" s="164"/>
      <c r="AK98" s="184"/>
      <c r="AL98" s="112" t="s">
        <v>543</v>
      </c>
      <c r="AM98" s="12"/>
    </row>
    <row r="99" spans="1:39" s="11" customFormat="1" ht="82.5" hidden="1" customHeight="1" x14ac:dyDescent="0.2">
      <c r="A99" s="131" t="s">
        <v>154</v>
      </c>
      <c r="B99" s="102">
        <v>3217</v>
      </c>
      <c r="C99" s="102">
        <v>6252</v>
      </c>
      <c r="D99" s="102" t="s">
        <v>447</v>
      </c>
      <c r="E99" s="102" t="s">
        <v>662</v>
      </c>
      <c r="F99" s="102" t="s">
        <v>167</v>
      </c>
      <c r="G99" s="102" t="s">
        <v>164</v>
      </c>
      <c r="H99" s="113">
        <v>622000</v>
      </c>
      <c r="I99" s="103" t="s">
        <v>74</v>
      </c>
      <c r="J99" s="103" t="s">
        <v>91</v>
      </c>
      <c r="K99" s="104">
        <v>26</v>
      </c>
      <c r="L99" s="105" t="s">
        <v>735</v>
      </c>
      <c r="M99" s="107">
        <v>1266952</v>
      </c>
      <c r="N99" s="108"/>
      <c r="O99" s="109"/>
      <c r="P99" s="110"/>
      <c r="Q99" s="110">
        <v>40875</v>
      </c>
      <c r="R99" s="111">
        <v>1266952</v>
      </c>
      <c r="S99" s="110"/>
      <c r="T99" s="156"/>
      <c r="U99" s="110"/>
      <c r="V99" s="110">
        <v>41113</v>
      </c>
      <c r="W99" s="156"/>
      <c r="X99" s="110">
        <v>41957</v>
      </c>
      <c r="Y99" s="110"/>
      <c r="Z99" s="110" t="s">
        <v>473</v>
      </c>
      <c r="AA99" s="111" t="s">
        <v>579</v>
      </c>
      <c r="AB99" s="106" t="s">
        <v>550</v>
      </c>
      <c r="AC99" s="111" t="s">
        <v>474</v>
      </c>
      <c r="AD99" s="106" t="s">
        <v>725</v>
      </c>
      <c r="AE99" s="106" t="s">
        <v>692</v>
      </c>
      <c r="AF99" s="164" t="s">
        <v>791</v>
      </c>
      <c r="AG99" s="164"/>
      <c r="AH99" s="106"/>
      <c r="AI99" s="164"/>
      <c r="AJ99" s="164"/>
      <c r="AK99" s="184"/>
      <c r="AL99" s="112" t="s">
        <v>543</v>
      </c>
      <c r="AM99" s="12"/>
    </row>
    <row r="100" spans="1:39" s="11" customFormat="1" ht="36" hidden="1" customHeight="1" x14ac:dyDescent="0.2">
      <c r="A100" s="131" t="s">
        <v>154</v>
      </c>
      <c r="B100" s="102">
        <v>3249</v>
      </c>
      <c r="C100" s="102"/>
      <c r="D100" s="102"/>
      <c r="E100" s="102"/>
      <c r="F100" s="102" t="s">
        <v>167</v>
      </c>
      <c r="G100" s="102" t="s">
        <v>143</v>
      </c>
      <c r="H100" s="113">
        <v>87476</v>
      </c>
      <c r="I100" s="103" t="s">
        <v>92</v>
      </c>
      <c r="J100" s="103" t="s">
        <v>93</v>
      </c>
      <c r="K100" s="104">
        <v>21</v>
      </c>
      <c r="L100" s="105" t="s">
        <v>735</v>
      </c>
      <c r="M100" s="107">
        <v>607926</v>
      </c>
      <c r="N100" s="108"/>
      <c r="O100" s="109"/>
      <c r="P100" s="110"/>
      <c r="Q100" s="110">
        <v>40157</v>
      </c>
      <c r="R100" s="111">
        <v>607926</v>
      </c>
      <c r="S100" s="110"/>
      <c r="T100" s="156"/>
      <c r="U100" s="110"/>
      <c r="V100" s="110">
        <v>40290</v>
      </c>
      <c r="W100" s="156"/>
      <c r="X100" s="110">
        <v>40886</v>
      </c>
      <c r="Y100" s="110"/>
      <c r="Z100" s="110" t="s">
        <v>473</v>
      </c>
      <c r="AA100" s="111" t="s">
        <v>579</v>
      </c>
      <c r="AB100" s="106" t="s">
        <v>488</v>
      </c>
      <c r="AC100" s="111" t="s">
        <v>474</v>
      </c>
      <c r="AD100" s="106" t="s">
        <v>602</v>
      </c>
      <c r="AE100" s="106" t="s">
        <v>602</v>
      </c>
      <c r="AF100" s="164" t="s">
        <v>809</v>
      </c>
      <c r="AG100" s="164"/>
      <c r="AH100" s="106" t="s">
        <v>893</v>
      </c>
      <c r="AI100" s="164"/>
      <c r="AJ100" s="164"/>
      <c r="AK100" s="184"/>
      <c r="AL100" s="112"/>
      <c r="AM100" s="12"/>
    </row>
    <row r="101" spans="1:39" s="11" customFormat="1" ht="36" hidden="1" customHeight="1" x14ac:dyDescent="0.2">
      <c r="A101" s="131" t="s">
        <v>154</v>
      </c>
      <c r="B101" s="102">
        <v>3288</v>
      </c>
      <c r="C101" s="102">
        <v>6254</v>
      </c>
      <c r="D101" s="102" t="s">
        <v>448</v>
      </c>
      <c r="E101" s="102" t="s">
        <v>663</v>
      </c>
      <c r="F101" s="102" t="s">
        <v>228</v>
      </c>
      <c r="G101" s="102" t="s">
        <v>251</v>
      </c>
      <c r="H101" s="113">
        <v>4500</v>
      </c>
      <c r="I101" s="103" t="s">
        <v>68</v>
      </c>
      <c r="J101" s="103" t="s">
        <v>84</v>
      </c>
      <c r="K101" s="104">
        <v>23</v>
      </c>
      <c r="L101" s="105" t="s">
        <v>735</v>
      </c>
      <c r="M101" s="107">
        <v>1022820.83</v>
      </c>
      <c r="N101" s="108"/>
      <c r="O101" s="109"/>
      <c r="P101" s="110">
        <v>41323</v>
      </c>
      <c r="Q101" s="110">
        <v>41323</v>
      </c>
      <c r="R101" s="111">
        <v>1022820.83</v>
      </c>
      <c r="S101" s="110"/>
      <c r="T101" s="156"/>
      <c r="U101" s="110">
        <v>41563</v>
      </c>
      <c r="V101" s="110">
        <v>41624</v>
      </c>
      <c r="W101" s="156"/>
      <c r="X101" s="110">
        <v>42095</v>
      </c>
      <c r="Y101" s="110"/>
      <c r="Z101" s="110" t="s">
        <v>473</v>
      </c>
      <c r="AA101" s="111" t="s">
        <v>478</v>
      </c>
      <c r="AB101" s="106" t="s">
        <v>488</v>
      </c>
      <c r="AC101" s="111" t="s">
        <v>474</v>
      </c>
      <c r="AD101" s="106" t="s">
        <v>726</v>
      </c>
      <c r="AE101" s="106"/>
      <c r="AF101" s="164"/>
      <c r="AG101" s="164"/>
      <c r="AH101" s="106" t="s">
        <v>893</v>
      </c>
      <c r="AI101" s="164"/>
      <c r="AJ101" s="164"/>
      <c r="AK101" s="184"/>
      <c r="AL101" s="112" t="s">
        <v>548</v>
      </c>
      <c r="AM101" s="12"/>
    </row>
    <row r="102" spans="1:39" s="11" customFormat="1" ht="46.5" hidden="1" customHeight="1" x14ac:dyDescent="0.2">
      <c r="A102" s="131" t="s">
        <v>154</v>
      </c>
      <c r="B102" s="102">
        <v>3297</v>
      </c>
      <c r="C102" s="102">
        <v>5343</v>
      </c>
      <c r="D102" s="102" t="s">
        <v>449</v>
      </c>
      <c r="E102" s="102" t="s">
        <v>664</v>
      </c>
      <c r="F102" s="102" t="s">
        <v>167</v>
      </c>
      <c r="G102" s="102" t="s">
        <v>253</v>
      </c>
      <c r="H102" s="102" t="s">
        <v>94</v>
      </c>
      <c r="I102" s="103" t="s">
        <v>95</v>
      </c>
      <c r="J102" s="103" t="s">
        <v>96</v>
      </c>
      <c r="K102" s="104">
        <v>30</v>
      </c>
      <c r="L102" s="105" t="s">
        <v>735</v>
      </c>
      <c r="M102" s="107">
        <v>760820</v>
      </c>
      <c r="N102" s="108"/>
      <c r="O102" s="109"/>
      <c r="P102" s="110"/>
      <c r="Q102" s="110">
        <v>40374</v>
      </c>
      <c r="R102" s="111">
        <v>760820</v>
      </c>
      <c r="S102" s="110"/>
      <c r="T102" s="156"/>
      <c r="U102" s="110"/>
      <c r="V102" s="110">
        <v>40664</v>
      </c>
      <c r="W102" s="156"/>
      <c r="X102" s="106" t="s">
        <v>894</v>
      </c>
      <c r="Y102" s="110"/>
      <c r="Z102" s="110" t="s">
        <v>473</v>
      </c>
      <c r="AA102" s="111" t="s">
        <v>579</v>
      </c>
      <c r="AB102" s="106" t="s">
        <v>559</v>
      </c>
      <c r="AC102" s="111" t="s">
        <v>474</v>
      </c>
      <c r="AD102" s="106" t="s">
        <v>633</v>
      </c>
      <c r="AE102" s="106" t="s">
        <v>633</v>
      </c>
      <c r="AF102" s="164"/>
      <c r="AG102" s="164"/>
      <c r="AH102" s="106"/>
      <c r="AI102" s="164"/>
      <c r="AJ102" s="164"/>
      <c r="AK102" s="184"/>
      <c r="AL102" s="112" t="s">
        <v>541</v>
      </c>
      <c r="AM102" s="12"/>
    </row>
    <row r="103" spans="1:39" s="11" customFormat="1" ht="166.5" hidden="1" customHeight="1" x14ac:dyDescent="0.2">
      <c r="A103" s="131" t="s">
        <v>154</v>
      </c>
      <c r="B103" s="102">
        <v>3300</v>
      </c>
      <c r="C103" s="102"/>
      <c r="D103" s="102"/>
      <c r="E103" s="102"/>
      <c r="F103" s="102" t="s">
        <v>167</v>
      </c>
      <c r="G103" s="102" t="s">
        <v>168</v>
      </c>
      <c r="H103" s="113">
        <v>2889</v>
      </c>
      <c r="I103" s="103" t="s">
        <v>97</v>
      </c>
      <c r="J103" s="103" t="s">
        <v>98</v>
      </c>
      <c r="K103" s="104">
        <v>22</v>
      </c>
      <c r="L103" s="105" t="s">
        <v>735</v>
      </c>
      <c r="M103" s="107">
        <v>644697</v>
      </c>
      <c r="N103" s="108"/>
      <c r="O103" s="109"/>
      <c r="P103" s="110"/>
      <c r="Q103" s="110">
        <v>40157</v>
      </c>
      <c r="R103" s="111">
        <v>644697</v>
      </c>
      <c r="S103" s="110"/>
      <c r="T103" s="156"/>
      <c r="U103" s="110"/>
      <c r="V103" s="110">
        <v>40290</v>
      </c>
      <c r="W103" s="156"/>
      <c r="X103" s="110"/>
      <c r="Y103" s="110"/>
      <c r="Z103" s="110" t="s">
        <v>473</v>
      </c>
      <c r="AA103" s="111" t="s">
        <v>579</v>
      </c>
      <c r="AB103" s="106" t="s">
        <v>488</v>
      </c>
      <c r="AC103" s="111" t="s">
        <v>474</v>
      </c>
      <c r="AD103" s="106"/>
      <c r="AE103" s="146" t="s">
        <v>740</v>
      </c>
      <c r="AF103" s="165" t="s">
        <v>810</v>
      </c>
      <c r="AG103" s="165"/>
      <c r="AH103" s="106" t="s">
        <v>893</v>
      </c>
      <c r="AI103" s="165"/>
      <c r="AJ103" s="165"/>
      <c r="AK103" s="185"/>
      <c r="AL103" s="112" t="s">
        <v>540</v>
      </c>
      <c r="AM103" s="12"/>
    </row>
    <row r="104" spans="1:39" s="11" customFormat="1" ht="75" hidden="1" customHeight="1" thickBot="1" x14ac:dyDescent="0.25">
      <c r="A104" s="132" t="s">
        <v>154</v>
      </c>
      <c r="B104" s="115">
        <v>33021</v>
      </c>
      <c r="C104" s="115">
        <v>6248</v>
      </c>
      <c r="D104" s="102" t="s">
        <v>450</v>
      </c>
      <c r="E104" s="102" t="s">
        <v>665</v>
      </c>
      <c r="F104" s="115" t="s">
        <v>155</v>
      </c>
      <c r="G104" s="115" t="s">
        <v>157</v>
      </c>
      <c r="H104" s="115">
        <v>1</v>
      </c>
      <c r="I104" s="116" t="s">
        <v>314</v>
      </c>
      <c r="J104" s="116" t="s">
        <v>76</v>
      </c>
      <c r="K104" s="117">
        <v>54</v>
      </c>
      <c r="L104" s="118" t="s">
        <v>735</v>
      </c>
      <c r="M104" s="120">
        <v>4278047</v>
      </c>
      <c r="N104" s="121"/>
      <c r="O104" s="122"/>
      <c r="P104" s="123"/>
      <c r="Q104" s="124">
        <v>41100</v>
      </c>
      <c r="R104" s="125">
        <v>4278047</v>
      </c>
      <c r="S104" s="124"/>
      <c r="T104" s="124"/>
      <c r="U104" s="124"/>
      <c r="V104" s="124">
        <v>41334</v>
      </c>
      <c r="W104" s="124"/>
      <c r="X104" s="124" t="s">
        <v>561</v>
      </c>
      <c r="Y104" s="124"/>
      <c r="Z104" s="124" t="s">
        <v>473</v>
      </c>
      <c r="AA104" s="125" t="s">
        <v>580</v>
      </c>
      <c r="AB104" s="119" t="s">
        <v>492</v>
      </c>
      <c r="AC104" s="125" t="s">
        <v>474</v>
      </c>
      <c r="AD104" s="119" t="s">
        <v>560</v>
      </c>
      <c r="AE104" s="145" t="s">
        <v>731</v>
      </c>
      <c r="AF104" s="145"/>
      <c r="AG104" s="166"/>
      <c r="AH104" s="166"/>
      <c r="AI104" s="166"/>
      <c r="AJ104" s="166"/>
      <c r="AK104" s="184"/>
      <c r="AL104" s="112" t="s">
        <v>562</v>
      </c>
    </row>
    <row r="105" spans="1:39" ht="12.75" x14ac:dyDescent="0.2"/>
    <row r="109" spans="1:39" ht="25.5" customHeight="1" x14ac:dyDescent="0.2">
      <c r="I109" s="173"/>
    </row>
    <row r="111" spans="1:39" ht="25.5" customHeight="1" x14ac:dyDescent="0.2">
      <c r="I111" s="173"/>
    </row>
    <row r="113" spans="9:9" ht="25.5" customHeight="1" x14ac:dyDescent="0.2">
      <c r="I113" s="173"/>
    </row>
    <row r="115" spans="9:9" ht="25.5" customHeight="1" x14ac:dyDescent="0.2">
      <c r="I115" s="173"/>
    </row>
    <row r="117" spans="9:9" ht="25.5" customHeight="1" x14ac:dyDescent="0.2">
      <c r="I117" s="173"/>
    </row>
    <row r="119" spans="9:9" ht="25.5" customHeight="1" x14ac:dyDescent="0.2">
      <c r="I119" s="173"/>
    </row>
    <row r="121" spans="9:9" ht="25.5" customHeight="1" x14ac:dyDescent="0.2">
      <c r="I121" s="173"/>
    </row>
    <row r="123" spans="9:9" ht="25.5" customHeight="1" x14ac:dyDescent="0.2">
      <c r="I123" s="173"/>
    </row>
    <row r="125" spans="9:9" ht="25.5" customHeight="1" x14ac:dyDescent="0.2">
      <c r="I125" s="173"/>
    </row>
    <row r="127" spans="9:9" ht="25.5" customHeight="1" x14ac:dyDescent="0.2">
      <c r="I127" s="173"/>
    </row>
    <row r="129" spans="9:9" ht="25.5" customHeight="1" x14ac:dyDescent="0.2">
      <c r="I129" s="173"/>
    </row>
    <row r="131" spans="9:9" ht="25.5" customHeight="1" x14ac:dyDescent="0.2">
      <c r="I131" s="173"/>
    </row>
    <row r="133" spans="9:9" ht="25.5" customHeight="1" x14ac:dyDescent="0.2">
      <c r="I133" s="173"/>
    </row>
    <row r="135" spans="9:9" ht="25.5" customHeight="1" x14ac:dyDescent="0.2">
      <c r="I135" s="173"/>
    </row>
    <row r="137" spans="9:9" ht="25.5" customHeight="1" x14ac:dyDescent="0.2">
      <c r="I137" s="173"/>
    </row>
    <row r="139" spans="9:9" ht="25.5" customHeight="1" x14ac:dyDescent="0.2">
      <c r="I139" s="173"/>
    </row>
    <row r="141" spans="9:9" ht="25.5" customHeight="1" x14ac:dyDescent="0.2">
      <c r="I141" s="173"/>
    </row>
    <row r="143" spans="9:9" ht="25.5" customHeight="1" x14ac:dyDescent="0.2">
      <c r="I143" s="173"/>
    </row>
  </sheetData>
  <sortState ref="A4:AC207">
    <sortCondition ref="A4:A207"/>
    <sortCondition ref="B4:B207"/>
  </sortState>
  <phoneticPr fontId="2" type="noConversion"/>
  <conditionalFormatting sqref="A2:A104">
    <cfRule type="colorScale" priority="35">
      <colorScale>
        <cfvo type="min"/>
        <cfvo type="percentile" val="50"/>
        <cfvo type="max"/>
        <color rgb="FFF8696B"/>
        <color rgb="FFFFEB84"/>
        <color rgb="FF63BE7B"/>
      </colorScale>
    </cfRule>
  </conditionalFormatting>
  <printOptions horizontalCentered="1"/>
  <pageMargins left="0.23622047244094491" right="0.23622047244094491" top="0.74803149606299213" bottom="0.74803149606299213" header="0.31496062992125984" footer="0.31496062992125984"/>
  <pageSetup paperSize="8" scale="49" fitToWidth="3" orientation="landscape" r:id="rId1"/>
  <headerFooter alignWithMargins="0"/>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Blad1!$A$2:$A$9</xm:f>
          </x14:formula1>
          <xm:sqref>L1:L1048576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41"/>
  <sheetViews>
    <sheetView workbookViewId="0">
      <selection activeCell="H11" sqref="H11"/>
    </sheetView>
  </sheetViews>
  <sheetFormatPr defaultColWidth="15.5703125" defaultRowHeight="12.75" x14ac:dyDescent="0.2"/>
  <cols>
    <col min="1" max="1" width="15.42578125" customWidth="1"/>
    <col min="2" max="2" width="18.28515625" customWidth="1"/>
    <col min="4" max="4" width="23.5703125" bestFit="1" customWidth="1"/>
    <col min="5" max="5" width="23.42578125" customWidth="1"/>
    <col min="9" max="10" width="16.5703125" bestFit="1" customWidth="1"/>
  </cols>
  <sheetData>
    <row r="2" spans="1:11" x14ac:dyDescent="0.2">
      <c r="A2" s="149" t="s">
        <v>605</v>
      </c>
      <c r="B2" s="149" t="s">
        <v>604</v>
      </c>
    </row>
    <row r="3" spans="1:11" x14ac:dyDescent="0.2">
      <c r="A3" s="149" t="s">
        <v>603</v>
      </c>
      <c r="B3" s="148" t="s">
        <v>729</v>
      </c>
      <c r="C3" s="148" t="s">
        <v>730</v>
      </c>
      <c r="D3" s="148" t="s">
        <v>732</v>
      </c>
      <c r="E3" s="148" t="s">
        <v>733</v>
      </c>
      <c r="F3" s="148" t="s">
        <v>734</v>
      </c>
      <c r="G3" s="148" t="s">
        <v>735</v>
      </c>
      <c r="H3" s="148" t="s">
        <v>895</v>
      </c>
      <c r="I3" s="148" t="s">
        <v>116</v>
      </c>
    </row>
    <row r="4" spans="1:11" x14ac:dyDescent="0.2">
      <c r="A4" s="150" t="s">
        <v>125</v>
      </c>
      <c r="B4" s="151"/>
      <c r="C4" s="151"/>
      <c r="D4" s="151">
        <v>5</v>
      </c>
      <c r="E4" s="151">
        <v>3</v>
      </c>
      <c r="F4" s="151">
        <v>6</v>
      </c>
      <c r="G4" s="151">
        <v>4</v>
      </c>
      <c r="H4" s="151"/>
      <c r="I4" s="151">
        <v>18</v>
      </c>
    </row>
    <row r="5" spans="1:11" x14ac:dyDescent="0.2">
      <c r="A5" s="150" t="s">
        <v>186</v>
      </c>
      <c r="B5" s="151">
        <v>2</v>
      </c>
      <c r="C5" s="151"/>
      <c r="D5" s="151"/>
      <c r="E5" s="151">
        <v>5</v>
      </c>
      <c r="F5" s="151">
        <v>7</v>
      </c>
      <c r="G5" s="151">
        <v>9</v>
      </c>
      <c r="H5" s="151">
        <v>5</v>
      </c>
      <c r="I5" s="151">
        <v>28</v>
      </c>
    </row>
    <row r="6" spans="1:11" x14ac:dyDescent="0.2">
      <c r="A6" s="150" t="s">
        <v>171</v>
      </c>
      <c r="B6" s="151"/>
      <c r="C6" s="151">
        <v>2</v>
      </c>
      <c r="D6" s="151">
        <v>2</v>
      </c>
      <c r="E6" s="151">
        <v>2</v>
      </c>
      <c r="F6" s="151">
        <v>8</v>
      </c>
      <c r="G6" s="151">
        <v>12</v>
      </c>
      <c r="H6" s="151"/>
      <c r="I6" s="151">
        <v>26</v>
      </c>
    </row>
    <row r="7" spans="1:11" x14ac:dyDescent="0.2">
      <c r="A7" s="150" t="s">
        <v>135</v>
      </c>
      <c r="B7" s="151"/>
      <c r="C7" s="151"/>
      <c r="D7" s="151">
        <v>4</v>
      </c>
      <c r="E7" s="151"/>
      <c r="F7" s="151">
        <v>8</v>
      </c>
      <c r="G7" s="151">
        <v>4</v>
      </c>
      <c r="H7" s="151">
        <v>1</v>
      </c>
      <c r="I7" s="151">
        <v>17</v>
      </c>
    </row>
    <row r="8" spans="1:11" x14ac:dyDescent="0.2">
      <c r="A8" s="150" t="s">
        <v>154</v>
      </c>
      <c r="B8" s="151">
        <v>1</v>
      </c>
      <c r="C8" s="151"/>
      <c r="D8" s="151">
        <v>4</v>
      </c>
      <c r="E8" s="151"/>
      <c r="F8" s="151">
        <v>1</v>
      </c>
      <c r="G8" s="151">
        <v>13</v>
      </c>
      <c r="H8" s="151"/>
      <c r="I8" s="151">
        <v>19</v>
      </c>
    </row>
    <row r="9" spans="1:11" x14ac:dyDescent="0.2">
      <c r="A9" s="150" t="s">
        <v>116</v>
      </c>
      <c r="B9" s="151">
        <v>3</v>
      </c>
      <c r="C9" s="151">
        <v>2</v>
      </c>
      <c r="D9" s="151">
        <v>15</v>
      </c>
      <c r="E9" s="151">
        <v>10</v>
      </c>
      <c r="F9" s="151">
        <v>30</v>
      </c>
      <c r="G9" s="151">
        <v>42</v>
      </c>
      <c r="H9" s="151">
        <v>6</v>
      </c>
      <c r="I9" s="151">
        <v>108</v>
      </c>
    </row>
    <row r="12" spans="1:11" x14ac:dyDescent="0.2">
      <c r="A12" s="149" t="s">
        <v>606</v>
      </c>
      <c r="B12" s="149" t="s">
        <v>604</v>
      </c>
    </row>
    <row r="13" spans="1:11" x14ac:dyDescent="0.2">
      <c r="A13" s="149" t="s">
        <v>603</v>
      </c>
      <c r="B13" s="148" t="s">
        <v>729</v>
      </c>
      <c r="C13" s="148" t="s">
        <v>730</v>
      </c>
      <c r="D13" s="148" t="s">
        <v>732</v>
      </c>
      <c r="E13" s="148" t="s">
        <v>733</v>
      </c>
      <c r="F13" s="148" t="s">
        <v>734</v>
      </c>
      <c r="G13" s="148" t="s">
        <v>735</v>
      </c>
      <c r="H13" s="148" t="s">
        <v>895</v>
      </c>
      <c r="I13" s="148" t="s">
        <v>116</v>
      </c>
    </row>
    <row r="14" spans="1:11" x14ac:dyDescent="0.2">
      <c r="A14" s="150" t="s">
        <v>125</v>
      </c>
      <c r="B14" s="26"/>
      <c r="C14" s="26"/>
      <c r="D14" s="26">
        <v>19358613.081570249</v>
      </c>
      <c r="E14" s="26">
        <v>6601230.9970247932</v>
      </c>
      <c r="F14" s="26">
        <v>12140273.719586775</v>
      </c>
      <c r="G14" s="26">
        <v>1981846</v>
      </c>
      <c r="H14" s="26"/>
      <c r="I14" s="26">
        <v>40081963.798181817</v>
      </c>
    </row>
    <row r="15" spans="1:11" x14ac:dyDescent="0.2">
      <c r="A15" s="150" t="s">
        <v>186</v>
      </c>
      <c r="B15" s="26">
        <v>576614</v>
      </c>
      <c r="C15" s="26"/>
      <c r="D15" s="26"/>
      <c r="E15" s="26">
        <v>3365040.3200000003</v>
      </c>
      <c r="F15" s="26">
        <v>15048122.933966942</v>
      </c>
      <c r="G15" s="26">
        <v>9019377.1119834725</v>
      </c>
      <c r="H15" s="26">
        <v>2243469.7055371902</v>
      </c>
      <c r="I15" s="26">
        <v>30252624.071487602</v>
      </c>
      <c r="K15" s="22"/>
    </row>
    <row r="16" spans="1:11" x14ac:dyDescent="0.2">
      <c r="A16" s="150" t="s">
        <v>171</v>
      </c>
      <c r="B16" s="26"/>
      <c r="C16" s="26">
        <v>9000000</v>
      </c>
      <c r="D16" s="26">
        <v>5830001</v>
      </c>
      <c r="E16" s="26">
        <v>5567716.0899999999</v>
      </c>
      <c r="F16" s="26">
        <v>48044087.855123967</v>
      </c>
      <c r="G16" s="26">
        <v>17049809.472892564</v>
      </c>
      <c r="H16" s="26"/>
      <c r="I16" s="26">
        <v>85491614.418016538</v>
      </c>
    </row>
    <row r="17" spans="1:10" x14ac:dyDescent="0.2">
      <c r="A17" s="150" t="s">
        <v>135</v>
      </c>
      <c r="B17" s="26"/>
      <c r="C17" s="26"/>
      <c r="D17" s="26">
        <v>6405935</v>
      </c>
      <c r="E17" s="26"/>
      <c r="F17" s="26">
        <v>20052192.109999999</v>
      </c>
      <c r="G17" s="26">
        <v>4715482.3000000007</v>
      </c>
      <c r="H17" s="26">
        <v>1425105</v>
      </c>
      <c r="I17" s="26">
        <v>32598714.41</v>
      </c>
    </row>
    <row r="18" spans="1:10" x14ac:dyDescent="0.2">
      <c r="A18" s="150" t="s">
        <v>154</v>
      </c>
      <c r="B18" s="26">
        <v>1000000</v>
      </c>
      <c r="C18" s="26"/>
      <c r="D18" s="26">
        <v>7479622.0099999998</v>
      </c>
      <c r="E18" s="26"/>
      <c r="F18" s="26">
        <v>400000</v>
      </c>
      <c r="G18" s="26">
        <v>20750100.519999996</v>
      </c>
      <c r="H18" s="26"/>
      <c r="I18" s="26">
        <v>29629722.529999994</v>
      </c>
    </row>
    <row r="19" spans="1:10" x14ac:dyDescent="0.2">
      <c r="A19" s="150" t="s">
        <v>116</v>
      </c>
      <c r="B19" s="26">
        <v>1576614</v>
      </c>
      <c r="C19" s="26">
        <v>9000000</v>
      </c>
      <c r="D19" s="26">
        <v>39074171.091570251</v>
      </c>
      <c r="E19" s="26">
        <v>15533987.407024793</v>
      </c>
      <c r="F19" s="26">
        <v>95684676.618677691</v>
      </c>
      <c r="G19" s="26">
        <v>53516615.404876038</v>
      </c>
      <c r="H19" s="26">
        <v>3668574.7055371902</v>
      </c>
      <c r="I19" s="26">
        <v>218054639.22768596</v>
      </c>
    </row>
    <row r="20" spans="1:10" x14ac:dyDescent="0.2">
      <c r="B20" s="158">
        <f>GETPIVOTDATA("Meest recente raming infrastructuur-kost (excl. BTW)",$A$12,"fase","1. voorontwerp")*1.21</f>
        <v>1907702.94</v>
      </c>
      <c r="C20" s="158">
        <f>GETPIVOTDATA("Meest recente raming infrastructuur-kost (excl. BTW)",$A$12,"fase","2. def ontwerp")*1.21</f>
        <v>10890000</v>
      </c>
      <c r="D20" s="158">
        <f>GETPIVOTDATA("Meest recente raming infrastructuur-kost (excl. BTW)",$A$12,"fase","3. goedgekeurd ontwerp")*1.21</f>
        <v>47279747.020800002</v>
      </c>
      <c r="E20" s="158">
        <f>GETPIVOTDATA("Meest recente raming infrastructuur-kost (excl. BTW)",$A$12,"fase","4. aanbesteed")*1.21</f>
        <v>18796124.762499999</v>
      </c>
      <c r="F20" s="158">
        <f>GETPIVOTDATA("Meest recente raming infrastructuur-kost (excl. BTW)",$A$12,"fase","5. in uitvoering")*1.21</f>
        <v>115778458.7086</v>
      </c>
      <c r="G20" s="158">
        <f>GETPIVOTDATA("Meest recente raming infrastructuur-kost (excl. BTW)",$A$12,"fase","6. uitgevoerd")*1.21</f>
        <v>64755104.639900006</v>
      </c>
      <c r="H20" s="158">
        <f>GETPIVOTDATA("Meest recente raming infrastructuur-kost (excl. BTW)",$A$12,"fase","7. opgeleverd")*1.21</f>
        <v>4438975.3936999999</v>
      </c>
      <c r="I20" s="158">
        <f>GETPIVOTDATA("Meest recente raming infrastructuur-kost (excl. BTW)",$A$12)*1.21</f>
        <v>263846113.4655</v>
      </c>
      <c r="J20" s="158"/>
    </row>
    <row r="21" spans="1:10" x14ac:dyDescent="0.2">
      <c r="B21" s="39"/>
      <c r="C21" s="39"/>
      <c r="D21" s="39"/>
      <c r="E21" s="39"/>
      <c r="F21" s="39"/>
      <c r="G21" s="22"/>
    </row>
    <row r="22" spans="1:10" x14ac:dyDescent="0.2">
      <c r="A22" s="24"/>
      <c r="B22" s="25"/>
      <c r="C22" s="25"/>
      <c r="D22" s="25"/>
      <c r="E22" s="25"/>
      <c r="F22" s="25"/>
      <c r="G22" s="25"/>
      <c r="H22" s="25"/>
      <c r="I22" s="25"/>
      <c r="J22" s="25"/>
    </row>
    <row r="23" spans="1:10" x14ac:dyDescent="0.2">
      <c r="A23" s="24"/>
      <c r="B23" s="25"/>
      <c r="C23" s="25"/>
      <c r="D23" s="25"/>
      <c r="E23" s="26"/>
      <c r="F23" s="26"/>
      <c r="G23" s="158"/>
      <c r="H23" s="25"/>
      <c r="I23" s="25"/>
      <c r="J23" s="25"/>
    </row>
    <row r="24" spans="1:10" x14ac:dyDescent="0.2">
      <c r="E24" s="26"/>
      <c r="F24" s="26"/>
      <c r="G24" s="158"/>
    </row>
    <row r="25" spans="1:10" x14ac:dyDescent="0.2">
      <c r="E25" s="26"/>
      <c r="F25" s="26"/>
      <c r="G25" s="158"/>
    </row>
    <row r="26" spans="1:10" x14ac:dyDescent="0.2">
      <c r="E26" s="26"/>
      <c r="F26" s="26"/>
      <c r="G26" s="158"/>
    </row>
    <row r="27" spans="1:10" s="148" customFormat="1" x14ac:dyDescent="0.2">
      <c r="E27" s="26"/>
      <c r="F27" s="26"/>
      <c r="G27" s="158"/>
    </row>
    <row r="39" spans="7:8" x14ac:dyDescent="0.2">
      <c r="G39" s="39"/>
      <c r="H39" s="39"/>
    </row>
    <row r="40" spans="7:8" x14ac:dyDescent="0.2">
      <c r="G40" s="39"/>
      <c r="H40" s="39"/>
    </row>
    <row r="41" spans="7:8" x14ac:dyDescent="0.2">
      <c r="G41" s="39"/>
      <c r="H41" s="39"/>
    </row>
  </sheetData>
  <pageMargins left="0.7" right="0.7" top="0.75" bottom="0.75" header="0.3" footer="0.3"/>
  <pageSetup paperSize="9" scale="56" fitToHeight="0"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workbookViewId="0">
      <selection activeCell="E28" sqref="E28"/>
    </sheetView>
  </sheetViews>
  <sheetFormatPr defaultRowHeight="12.75" x14ac:dyDescent="0.2"/>
  <cols>
    <col min="1" max="1" width="15.42578125" customWidth="1"/>
    <col min="2" max="7" width="21" style="3" customWidth="1"/>
    <col min="8" max="9" width="9.28515625" customWidth="1"/>
    <col min="10" max="10" width="18.85546875" bestFit="1" customWidth="1"/>
    <col min="11" max="11" width="9.28515625" bestFit="1" customWidth="1"/>
  </cols>
  <sheetData>
    <row r="1" spans="1:8" ht="18" x14ac:dyDescent="0.25">
      <c r="A1" s="4" t="s">
        <v>124</v>
      </c>
    </row>
    <row r="3" spans="1:8" x14ac:dyDescent="0.2">
      <c r="A3" s="133"/>
      <c r="B3" s="139" t="s">
        <v>288</v>
      </c>
      <c r="C3" s="137"/>
      <c r="D3" s="137"/>
      <c r="E3" s="137"/>
      <c r="F3" s="137"/>
      <c r="G3" s="137"/>
      <c r="H3" s="138"/>
    </row>
    <row r="4" spans="1:8" x14ac:dyDescent="0.2">
      <c r="A4" s="134" t="s">
        <v>109</v>
      </c>
      <c r="B4" s="136" t="s">
        <v>729</v>
      </c>
      <c r="C4" s="140" t="s">
        <v>734</v>
      </c>
      <c r="D4" s="140" t="s">
        <v>735</v>
      </c>
      <c r="E4" s="140" t="s">
        <v>732</v>
      </c>
      <c r="F4" s="140" t="s">
        <v>733</v>
      </c>
      <c r="G4" s="140" t="s">
        <v>730</v>
      </c>
      <c r="H4" s="141" t="s">
        <v>116</v>
      </c>
    </row>
    <row r="5" spans="1:8" x14ac:dyDescent="0.2">
      <c r="A5" s="133" t="s">
        <v>125</v>
      </c>
      <c r="B5" s="136"/>
      <c r="C5" s="137"/>
      <c r="D5" s="137"/>
      <c r="E5" s="137"/>
      <c r="F5" s="137"/>
      <c r="G5" s="137"/>
      <c r="H5" s="138"/>
    </row>
    <row r="6" spans="1:8" x14ac:dyDescent="0.2">
      <c r="A6" s="23" t="s">
        <v>186</v>
      </c>
      <c r="B6" s="27"/>
      <c r="C6" s="28"/>
      <c r="D6" s="28"/>
      <c r="E6" s="28"/>
      <c r="F6" s="28"/>
      <c r="G6" s="28"/>
      <c r="H6" s="29"/>
    </row>
    <row r="7" spans="1:8" x14ac:dyDescent="0.2">
      <c r="A7" s="23" t="s">
        <v>171</v>
      </c>
      <c r="B7" s="27"/>
      <c r="C7" s="28"/>
      <c r="D7" s="28"/>
      <c r="E7" s="28"/>
      <c r="F7" s="28"/>
      <c r="G7" s="28"/>
      <c r="H7" s="29"/>
    </row>
    <row r="8" spans="1:8" x14ac:dyDescent="0.2">
      <c r="A8" s="23" t="s">
        <v>135</v>
      </c>
      <c r="B8" s="27"/>
      <c r="C8" s="28"/>
      <c r="D8" s="28"/>
      <c r="E8" s="28"/>
      <c r="F8" s="28"/>
      <c r="G8" s="28"/>
      <c r="H8" s="29"/>
    </row>
    <row r="9" spans="1:8" x14ac:dyDescent="0.2">
      <c r="A9" s="23" t="s">
        <v>154</v>
      </c>
      <c r="B9" s="27"/>
      <c r="C9" s="28"/>
      <c r="D9" s="28"/>
      <c r="E9" s="28"/>
      <c r="F9" s="28"/>
      <c r="G9" s="28"/>
      <c r="H9" s="29"/>
    </row>
    <row r="10" spans="1:8" x14ac:dyDescent="0.2">
      <c r="A10" s="135" t="s">
        <v>116</v>
      </c>
      <c r="B10" s="30"/>
      <c r="C10" s="31"/>
      <c r="D10" s="31"/>
      <c r="E10" s="31"/>
      <c r="F10" s="31"/>
      <c r="G10" s="31"/>
      <c r="H10" s="32"/>
    </row>
    <row r="11" spans="1:8" x14ac:dyDescent="0.2">
      <c r="B11"/>
      <c r="C11"/>
      <c r="D11"/>
      <c r="E11"/>
      <c r="F11"/>
      <c r="G11"/>
    </row>
    <row r="13" spans="1:8" x14ac:dyDescent="0.2">
      <c r="A13" s="133"/>
      <c r="B13" s="139" t="s">
        <v>288</v>
      </c>
      <c r="C13" s="137"/>
      <c r="D13" s="137"/>
      <c r="E13" s="137"/>
      <c r="F13" s="137"/>
      <c r="G13" s="137"/>
      <c r="H13" s="138"/>
    </row>
    <row r="14" spans="1:8" x14ac:dyDescent="0.2">
      <c r="A14" s="134" t="s">
        <v>109</v>
      </c>
      <c r="B14" s="136" t="s">
        <v>729</v>
      </c>
      <c r="C14" s="140" t="s">
        <v>734</v>
      </c>
      <c r="D14" s="140" t="s">
        <v>735</v>
      </c>
      <c r="E14" s="140" t="s">
        <v>732</v>
      </c>
      <c r="F14" s="140" t="s">
        <v>733</v>
      </c>
      <c r="G14" s="140" t="s">
        <v>730</v>
      </c>
      <c r="H14" s="141" t="s">
        <v>116</v>
      </c>
    </row>
    <row r="15" spans="1:8" x14ac:dyDescent="0.2">
      <c r="A15" s="133" t="s">
        <v>125</v>
      </c>
      <c r="B15" s="142"/>
      <c r="C15" s="143"/>
      <c r="D15" s="143"/>
      <c r="E15" s="143"/>
      <c r="F15" s="143"/>
      <c r="G15" s="143"/>
      <c r="H15" s="144"/>
    </row>
    <row r="16" spans="1:8" x14ac:dyDescent="0.2">
      <c r="A16" s="23" t="s">
        <v>186</v>
      </c>
      <c r="B16" s="33"/>
      <c r="C16" s="34"/>
      <c r="D16" s="34"/>
      <c r="E16" s="34"/>
      <c r="F16" s="34"/>
      <c r="G16" s="34"/>
      <c r="H16" s="35"/>
    </row>
    <row r="17" spans="1:8" x14ac:dyDescent="0.2">
      <c r="A17" s="23" t="s">
        <v>171</v>
      </c>
      <c r="B17" s="33"/>
      <c r="C17" s="34"/>
      <c r="D17" s="34"/>
      <c r="E17" s="34"/>
      <c r="F17" s="34"/>
      <c r="G17" s="34"/>
      <c r="H17" s="35"/>
    </row>
    <row r="18" spans="1:8" x14ac:dyDescent="0.2">
      <c r="A18" s="23" t="s">
        <v>135</v>
      </c>
      <c r="B18" s="33"/>
      <c r="C18" s="34"/>
      <c r="D18" s="34"/>
      <c r="E18" s="34"/>
      <c r="F18" s="34"/>
      <c r="G18" s="34"/>
      <c r="H18" s="35"/>
    </row>
    <row r="19" spans="1:8" x14ac:dyDescent="0.2">
      <c r="A19" s="23" t="s">
        <v>154</v>
      </c>
      <c r="B19" s="33"/>
      <c r="C19" s="34"/>
      <c r="D19" s="34"/>
      <c r="E19" s="34"/>
      <c r="F19" s="34"/>
      <c r="G19" s="34"/>
      <c r="H19" s="35"/>
    </row>
    <row r="20" spans="1:8" x14ac:dyDescent="0.2">
      <c r="A20" s="135" t="s">
        <v>116</v>
      </c>
      <c r="B20" s="36"/>
      <c r="C20" s="37"/>
      <c r="D20" s="37"/>
      <c r="E20" s="37"/>
      <c r="F20" s="37"/>
      <c r="G20" s="37"/>
      <c r="H20" s="38"/>
    </row>
    <row r="21" spans="1:8" x14ac:dyDescent="0.2">
      <c r="B21"/>
      <c r="C21"/>
      <c r="D21"/>
      <c r="E21"/>
      <c r="F21"/>
      <c r="G21"/>
    </row>
  </sheetData>
  <phoneticPr fontId="2" type="noConversion"/>
  <pageMargins left="0.39370078740157483" right="0.39370078740157483" top="0.78740157480314965" bottom="0.78740157480314965" header="0.51181102362204722" footer="0.51181102362204722"/>
  <pageSetup paperSize="9" orientation="landscape"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G10" sqref="G10"/>
    </sheetView>
  </sheetViews>
  <sheetFormatPr defaultRowHeight="12.75" x14ac:dyDescent="0.2"/>
  <cols>
    <col min="1" max="1" width="35.28515625" bestFit="1" customWidth="1"/>
    <col min="2" max="2" width="9" bestFit="1" customWidth="1"/>
    <col min="3" max="3" width="10.42578125" bestFit="1" customWidth="1"/>
    <col min="4" max="4" width="18.85546875" bestFit="1" customWidth="1"/>
    <col min="5" max="5" width="10.5703125" bestFit="1" customWidth="1"/>
    <col min="6" max="7" width="12" bestFit="1" customWidth="1"/>
  </cols>
  <sheetData>
    <row r="1" spans="1:7" x14ac:dyDescent="0.2">
      <c r="A1" t="s">
        <v>124</v>
      </c>
    </row>
    <row r="3" spans="1:7" x14ac:dyDescent="0.2">
      <c r="A3" s="14" t="s">
        <v>123</v>
      </c>
      <c r="B3" s="14" t="s">
        <v>288</v>
      </c>
      <c r="C3" s="15"/>
      <c r="D3" s="15"/>
      <c r="E3" s="15"/>
      <c r="F3" s="15"/>
      <c r="G3" s="16"/>
    </row>
    <row r="4" spans="1:7" x14ac:dyDescent="0.2">
      <c r="A4" s="14" t="s">
        <v>109</v>
      </c>
      <c r="B4" s="14" t="s">
        <v>121</v>
      </c>
      <c r="C4" s="15" t="s">
        <v>118</v>
      </c>
      <c r="D4" s="15" t="s">
        <v>119</v>
      </c>
      <c r="E4" s="15" t="s">
        <v>117</v>
      </c>
      <c r="F4" s="15" t="s">
        <v>120</v>
      </c>
      <c r="G4" s="13" t="s">
        <v>116</v>
      </c>
    </row>
    <row r="5" spans="1:7" x14ac:dyDescent="0.2">
      <c r="A5" t="s">
        <v>125</v>
      </c>
      <c r="B5" s="18"/>
      <c r="D5">
        <v>9</v>
      </c>
      <c r="E5">
        <v>14</v>
      </c>
      <c r="F5">
        <v>4</v>
      </c>
      <c r="G5" s="20">
        <f>SUM(B5:F5)</f>
        <v>27</v>
      </c>
    </row>
    <row r="6" spans="1:7" x14ac:dyDescent="0.2">
      <c r="A6" t="s">
        <v>186</v>
      </c>
      <c r="B6" s="18">
        <v>1</v>
      </c>
      <c r="D6">
        <v>13</v>
      </c>
      <c r="E6">
        <v>13</v>
      </c>
      <c r="F6">
        <v>17</v>
      </c>
      <c r="G6" s="20">
        <f t="shared" ref="G6:G9" si="0">SUM(B6:F6)</f>
        <v>44</v>
      </c>
    </row>
    <row r="7" spans="1:7" x14ac:dyDescent="0.2">
      <c r="A7" t="s">
        <v>171</v>
      </c>
      <c r="B7" s="18">
        <v>1</v>
      </c>
      <c r="C7">
        <v>13</v>
      </c>
      <c r="D7">
        <v>13</v>
      </c>
      <c r="E7">
        <v>5</v>
      </c>
      <c r="F7">
        <v>2</v>
      </c>
      <c r="G7" s="20">
        <f t="shared" si="0"/>
        <v>34</v>
      </c>
    </row>
    <row r="8" spans="1:7" x14ac:dyDescent="0.2">
      <c r="A8" t="s">
        <v>135</v>
      </c>
      <c r="B8" s="18"/>
      <c r="C8">
        <v>9</v>
      </c>
      <c r="D8">
        <v>10</v>
      </c>
      <c r="E8">
        <v>3</v>
      </c>
      <c r="F8">
        <v>5</v>
      </c>
      <c r="G8" s="20">
        <f t="shared" si="0"/>
        <v>27</v>
      </c>
    </row>
    <row r="9" spans="1:7" x14ac:dyDescent="0.2">
      <c r="A9" t="s">
        <v>154</v>
      </c>
      <c r="B9" s="18"/>
      <c r="C9">
        <v>1</v>
      </c>
      <c r="D9">
        <v>5</v>
      </c>
      <c r="E9">
        <v>2</v>
      </c>
      <c r="F9">
        <v>14</v>
      </c>
      <c r="G9" s="20">
        <f t="shared" si="0"/>
        <v>22</v>
      </c>
    </row>
    <row r="10" spans="1:7" x14ac:dyDescent="0.2">
      <c r="A10" s="14" t="s">
        <v>116</v>
      </c>
      <c r="B10" s="14">
        <f>SUM(B5:B9)</f>
        <v>2</v>
      </c>
      <c r="C10" s="14">
        <f t="shared" ref="C10:G10" si="1">SUM(C5:C9)</f>
        <v>23</v>
      </c>
      <c r="D10" s="14">
        <f t="shared" si="1"/>
        <v>50</v>
      </c>
      <c r="E10" s="14">
        <f t="shared" si="1"/>
        <v>37</v>
      </c>
      <c r="F10" s="14">
        <f t="shared" si="1"/>
        <v>42</v>
      </c>
      <c r="G10" s="13">
        <f t="shared" si="1"/>
        <v>154</v>
      </c>
    </row>
    <row r="13" spans="1:7" x14ac:dyDescent="0.2">
      <c r="A13" s="14" t="s">
        <v>122</v>
      </c>
      <c r="B13" s="14" t="s">
        <v>288</v>
      </c>
      <c r="C13" s="15"/>
      <c r="D13" s="15"/>
      <c r="E13" s="15"/>
      <c r="F13" s="15"/>
      <c r="G13" s="16"/>
    </row>
    <row r="14" spans="1:7" x14ac:dyDescent="0.2">
      <c r="A14" s="14" t="s">
        <v>109</v>
      </c>
      <c r="B14" s="14" t="s">
        <v>121</v>
      </c>
      <c r="C14" s="15" t="s">
        <v>118</v>
      </c>
      <c r="D14" s="15" t="s">
        <v>119</v>
      </c>
      <c r="E14" s="15" t="s">
        <v>117</v>
      </c>
      <c r="F14" s="15" t="s">
        <v>120</v>
      </c>
      <c r="G14" s="13" t="s">
        <v>116</v>
      </c>
    </row>
    <row r="15" spans="1:7" x14ac:dyDescent="0.2">
      <c r="A15" t="s">
        <v>125</v>
      </c>
      <c r="B15" s="18"/>
      <c r="C15" s="19"/>
      <c r="D15" s="19">
        <v>42435314</v>
      </c>
      <c r="E15" s="19">
        <v>6242727</v>
      </c>
      <c r="F15" s="19">
        <v>24187782.670000002</v>
      </c>
      <c r="G15" s="17">
        <v>72865823.670000002</v>
      </c>
    </row>
    <row r="16" spans="1:7" x14ac:dyDescent="0.2">
      <c r="A16" t="s">
        <v>186</v>
      </c>
      <c r="B16" s="18">
        <v>0</v>
      </c>
      <c r="C16" s="19">
        <v>2360585</v>
      </c>
      <c r="D16" s="19">
        <v>16375160</v>
      </c>
      <c r="E16" s="19">
        <v>38984043</v>
      </c>
      <c r="F16" s="19">
        <v>17075258.73</v>
      </c>
      <c r="G16" s="17">
        <v>74795046.730000004</v>
      </c>
    </row>
    <row r="17" spans="1:7" x14ac:dyDescent="0.2">
      <c r="A17" t="s">
        <v>171</v>
      </c>
      <c r="B17" s="18">
        <v>4500000</v>
      </c>
      <c r="C17" s="19">
        <v>56147984</v>
      </c>
      <c r="D17" s="19">
        <v>37388625</v>
      </c>
      <c r="E17" s="19">
        <v>11231224</v>
      </c>
      <c r="F17" s="19">
        <v>5647551</v>
      </c>
      <c r="G17" s="17">
        <v>114915384</v>
      </c>
    </row>
    <row r="18" spans="1:7" x14ac:dyDescent="0.2">
      <c r="A18" t="s">
        <v>135</v>
      </c>
      <c r="B18" s="18"/>
      <c r="C18" s="19">
        <v>3562120</v>
      </c>
      <c r="D18" s="19">
        <v>36028914</v>
      </c>
      <c r="E18" s="19">
        <v>5327787</v>
      </c>
      <c r="F18" s="19">
        <v>19730486.780000001</v>
      </c>
      <c r="G18" s="17">
        <v>64649307.780000001</v>
      </c>
    </row>
    <row r="19" spans="1:7" x14ac:dyDescent="0.2">
      <c r="A19" t="s">
        <v>154</v>
      </c>
      <c r="B19" s="18"/>
      <c r="C19" s="19">
        <v>15837758</v>
      </c>
      <c r="D19" s="19">
        <v>20246496</v>
      </c>
      <c r="E19" s="19">
        <v>7756330</v>
      </c>
      <c r="F19" s="19">
        <v>34599175.729999997</v>
      </c>
      <c r="G19" s="17">
        <v>78439759.729999989</v>
      </c>
    </row>
    <row r="20" spans="1:7" x14ac:dyDescent="0.2">
      <c r="A20" s="14" t="s">
        <v>116</v>
      </c>
      <c r="B20" s="14">
        <v>4500000</v>
      </c>
      <c r="C20" s="15">
        <v>77908447</v>
      </c>
      <c r="D20" s="15">
        <v>152474509</v>
      </c>
      <c r="E20" s="15">
        <v>69542111</v>
      </c>
      <c r="F20" s="15">
        <v>101240254.91</v>
      </c>
      <c r="G20" s="13">
        <v>405665321.90999997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9"/>
  <sheetViews>
    <sheetView workbookViewId="0">
      <selection activeCell="C13" sqref="C13"/>
    </sheetView>
  </sheetViews>
  <sheetFormatPr defaultRowHeight="12.75" x14ac:dyDescent="0.2"/>
  <sheetData>
    <row r="2" spans="1:1" x14ac:dyDescent="0.2">
      <c r="A2" t="s">
        <v>729</v>
      </c>
    </row>
    <row r="3" spans="1:1" x14ac:dyDescent="0.2">
      <c r="A3" t="s">
        <v>730</v>
      </c>
    </row>
    <row r="4" spans="1:1" x14ac:dyDescent="0.2">
      <c r="A4" t="s">
        <v>732</v>
      </c>
    </row>
    <row r="5" spans="1:1" x14ac:dyDescent="0.2">
      <c r="A5" t="s">
        <v>733</v>
      </c>
    </row>
    <row r="6" spans="1:1" x14ac:dyDescent="0.2">
      <c r="A6" t="s">
        <v>734</v>
      </c>
    </row>
    <row r="7" spans="1:1" x14ac:dyDescent="0.2">
      <c r="A7" t="s">
        <v>735</v>
      </c>
    </row>
    <row r="8" spans="1:1" x14ac:dyDescent="0.2">
      <c r="A8" t="s">
        <v>895</v>
      </c>
    </row>
    <row r="9" spans="1:1" x14ac:dyDescent="0.2">
      <c r="A9" t="s">
        <v>899</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248D196FFAD949BDC5067ED66F4FE2" ma:contentTypeVersion="2" ma:contentTypeDescription="Een nieuw document maken." ma:contentTypeScope="" ma:versionID="0e4ab50de0fb04712708ec61502abc9b">
  <xsd:schema xmlns:xsd="http://www.w3.org/2001/XMLSchema" xmlns:xs="http://www.w3.org/2001/XMLSchema" xmlns:p="http://schemas.microsoft.com/office/2006/metadata/properties" xmlns:ns2="8bcc0aac-75e6-4050-acba-84db7a66a72e" xmlns:ns3="http://schemas.microsoft.com/sharepoint/v3/fields" targetNamespace="http://schemas.microsoft.com/office/2006/metadata/properties" ma:root="true" ma:fieldsID="6109efe2dbbc1555a8eb805936e18c8f" ns2:_="" ns3:_="">
    <xsd:import namespace="8bcc0aac-75e6-4050-acba-84db7a66a72e"/>
    <xsd:import namespace="http://schemas.microsoft.com/sharepoint/v3/fields"/>
    <xsd:element name="properties">
      <xsd:complexType>
        <xsd:sequence>
          <xsd:element name="documentManagement">
            <xsd:complexType>
              <xsd:all>
                <xsd:element ref="ns2:SV_x0020_Nr" minOccurs="0"/>
                <xsd:element ref="ns3:_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cc0aac-75e6-4050-acba-84db7a66a72e" elementFormDefault="qualified">
    <xsd:import namespace="http://schemas.microsoft.com/office/2006/documentManagement/types"/>
    <xsd:import namespace="http://schemas.microsoft.com/office/infopath/2007/PartnerControls"/>
    <xsd:element name="SV_x0020_Nr" ma:index="8" nillable="true" ma:displayName="SV Nr" ma:internalName="SV_x0020_Nr">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9" nillable="true" ma:displayName="Status" ma:default="Niet gestart" ma:internalName="_Status">
      <xsd:simpleType>
        <xsd:union memberTypes="dms:Text">
          <xsd:simpleType>
            <xsd:restriction base="dms:Choice">
              <xsd:enumeration value="Niet gestart"/>
              <xsd:enumeration value="Concept"/>
              <xsd:enumeration value="Herzien"/>
              <xsd:enumeration value="Gepland"/>
              <xsd:enumeration value="Gepubliceerd"/>
              <xsd:enumeration value="Definitief"/>
              <xsd:enumeration value="Verlopen"/>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Status xmlns="http://schemas.microsoft.com/sharepoint/v3/fields">Niet gestart</_Status>
    <SV_x0020_Nr xmlns="8bcc0aac-75e6-4050-acba-84db7a66a72e" xsi:nil="true"/>
  </documentManagement>
</p:properties>
</file>

<file path=customXml/itemProps1.xml><?xml version="1.0" encoding="utf-8"?>
<ds:datastoreItem xmlns:ds="http://schemas.openxmlformats.org/officeDocument/2006/customXml" ds:itemID="{D3357F31-0991-4644-92CE-3E3B18033F68}"/>
</file>

<file path=customXml/itemProps2.xml><?xml version="1.0" encoding="utf-8"?>
<ds:datastoreItem xmlns:ds="http://schemas.openxmlformats.org/officeDocument/2006/customXml" ds:itemID="{C54E538A-0169-4C40-BE81-C25A5FEE5500}"/>
</file>

<file path=customXml/itemProps3.xml><?xml version="1.0" encoding="utf-8"?>
<ds:datastoreItem xmlns:ds="http://schemas.openxmlformats.org/officeDocument/2006/customXml" ds:itemID="{2145A596-8185-4286-A9D3-5EF6B00EB3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2</vt:i4>
      </vt:variant>
    </vt:vector>
  </HeadingPairs>
  <TitlesOfParts>
    <vt:vector size="7" baseType="lpstr">
      <vt:lpstr>Af te werken</vt:lpstr>
      <vt:lpstr>Algemeen overzicht</vt:lpstr>
      <vt:lpstr>Samenvatting</vt:lpstr>
      <vt:lpstr>Blad4</vt:lpstr>
      <vt:lpstr>Blad1</vt:lpstr>
      <vt:lpstr>'Af te werken'!Afdrukbereik</vt:lpstr>
      <vt:lpstr>'Af te werken'!Afdruktitels</vt:lpstr>
    </vt:vector>
  </TitlesOfParts>
  <Company>MVG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poelmawa</dc:creator>
  <cp:lastModifiedBy>Cleiren, David</cp:lastModifiedBy>
  <cp:lastPrinted>2017-11-08T12:47:03Z</cp:lastPrinted>
  <dcterms:created xsi:type="dcterms:W3CDTF">2012-02-23T15:32:38Z</dcterms:created>
  <dcterms:modified xsi:type="dcterms:W3CDTF">2017-11-08T12:50:01Z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0x01010018248D196FFAD949BDC5067ED66F4FE2</vt:lpwstr>
  </property>
</Properties>
</file>