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757 - Speelzones-stand van zaken - Lydia Peeters/"/>
    </mc:Choice>
  </mc:AlternateContent>
  <bookViews>
    <workbookView xWindow="480" yWindow="180" windowWidth="13470" windowHeight="9150"/>
  </bookViews>
  <sheets>
    <sheet name="Blad1" sheetId="2" r:id="rId1"/>
  </sheets>
  <calcPr calcId="152511"/>
</workbook>
</file>

<file path=xl/calcChain.xml><?xml version="1.0" encoding="utf-8"?>
<calcChain xmlns="http://schemas.openxmlformats.org/spreadsheetml/2006/main">
  <c r="C20" i="2" l="1"/>
  <c r="C16" i="2"/>
  <c r="C12" i="2"/>
  <c r="C8" i="2"/>
  <c r="I4" i="2"/>
  <c r="C4" i="2"/>
  <c r="C21" i="2" l="1"/>
  <c r="C17" i="2"/>
  <c r="I13" i="2"/>
  <c r="C13" i="2"/>
  <c r="C9" i="2"/>
  <c r="I5" i="2"/>
  <c r="C5" i="2"/>
  <c r="I25" i="2"/>
  <c r="C22" i="2"/>
  <c r="C18" i="2"/>
  <c r="C14" i="2"/>
  <c r="I14" i="2"/>
  <c r="C10" i="2"/>
  <c r="L6" i="2"/>
  <c r="I6" i="2"/>
  <c r="C6" i="2"/>
  <c r="B25" i="2"/>
  <c r="C25" i="2" s="1"/>
  <c r="D25" i="2"/>
  <c r="E25" i="2"/>
  <c r="G25" i="2"/>
  <c r="H25" i="2"/>
  <c r="J25" i="2"/>
  <c r="M25" i="2"/>
  <c r="M22" i="2"/>
  <c r="K22" i="2"/>
  <c r="L22" i="2" s="1"/>
  <c r="M18" i="2"/>
  <c r="K18" i="2"/>
  <c r="L18" i="2" s="1"/>
  <c r="M14" i="2"/>
  <c r="K14" i="2"/>
  <c r="L14" i="2" s="1"/>
  <c r="M10" i="2"/>
  <c r="K10" i="2"/>
  <c r="L10" i="2" s="1"/>
  <c r="M6" i="2"/>
  <c r="K6" i="2"/>
  <c r="K25" i="2" l="1"/>
  <c r="L25" i="2" s="1"/>
  <c r="D24" i="2"/>
  <c r="E24" i="2"/>
  <c r="G24" i="2"/>
  <c r="H24" i="2"/>
  <c r="J24" i="2"/>
  <c r="B24" i="2"/>
  <c r="C24" i="2" s="1"/>
  <c r="B23" i="2" l="1"/>
  <c r="C23" i="2" s="1"/>
  <c r="K5" i="2" l="1"/>
  <c r="L5" i="2" s="1"/>
  <c r="M5" i="2"/>
  <c r="J23" i="2"/>
  <c r="H23" i="2"/>
  <c r="G23" i="2"/>
  <c r="E23" i="2"/>
  <c r="D23" i="2"/>
  <c r="M21" i="2"/>
  <c r="K21" i="2"/>
  <c r="L21" i="2" s="1"/>
  <c r="M20" i="2"/>
  <c r="K20" i="2"/>
  <c r="L20" i="2" s="1"/>
  <c r="M17" i="2"/>
  <c r="K17" i="2"/>
  <c r="L17" i="2" s="1"/>
  <c r="M16" i="2"/>
  <c r="K16" i="2"/>
  <c r="L16" i="2" s="1"/>
  <c r="M13" i="2"/>
  <c r="K13" i="2"/>
  <c r="L13" i="2" s="1"/>
  <c r="M12" i="2"/>
  <c r="K12" i="2"/>
  <c r="L12" i="2" s="1"/>
  <c r="M9" i="2"/>
  <c r="K9" i="2"/>
  <c r="L9" i="2" s="1"/>
  <c r="M8" i="2"/>
  <c r="K8" i="2"/>
  <c r="L8" i="2" s="1"/>
  <c r="M4" i="2"/>
  <c r="M23" i="2" s="1"/>
  <c r="K4" i="2"/>
  <c r="L4" i="2" l="1"/>
  <c r="K23" i="2"/>
  <c r="L23" i="2" s="1"/>
  <c r="K24" i="2"/>
  <c r="L24" i="2" s="1"/>
  <c r="M24" i="2"/>
</calcChain>
</file>

<file path=xl/sharedStrings.xml><?xml version="1.0" encoding="utf-8"?>
<sst xmlns="http://schemas.openxmlformats.org/spreadsheetml/2006/main" count="40" uniqueCount="19">
  <si>
    <t>Antwerpen</t>
  </si>
  <si>
    <t>West-Vlaanderen</t>
  </si>
  <si>
    <t>Oost-Vlaanderen</t>
  </si>
  <si>
    <t>Vlaams-Brabant</t>
  </si>
  <si>
    <t>Limburg</t>
  </si>
  <si>
    <t>Permanente speelzones</t>
  </si>
  <si>
    <t>Zomerspeelzones</t>
  </si>
  <si>
    <t>Vrij toegankelijke zones</t>
  </si>
  <si>
    <t>aantal</t>
  </si>
  <si>
    <t>TOTAAL 2015</t>
  </si>
  <si>
    <t>opp (ha)</t>
  </si>
  <si>
    <t>TOTAAL 2016</t>
  </si>
  <si>
    <t xml:space="preserve">TOTAAL </t>
  </si>
  <si>
    <t xml:space="preserve"> dec 2015</t>
  </si>
  <si>
    <t>dec 2016</t>
  </si>
  <si>
    <t>jun 2017</t>
  </si>
  <si>
    <t>TOTAAL 2017</t>
  </si>
  <si>
    <t>% privé</t>
  </si>
  <si>
    <t>REF juni 2017 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</si>
</sst>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" fontId="0" fillId="0" borderId="1" xfId="0" applyNumberFormat="1" applyFont="1" applyBorder="1" applyAlignment="1"/>
    <xf numFmtId="0" fontId="0" fillId="0" borderId="0" xfId="0" applyFill="1"/>
    <xf numFmtId="0" fontId="0" fillId="0" borderId="1" xfId="0" applyBorder="1" applyAlignment="1">
      <alignment horizontal="right"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/>
    <xf numFmtId="1" fontId="0" fillId="0" borderId="1" xfId="0" quotePrefix="1" applyNumberFormat="1" applyFont="1" applyBorder="1" applyAlignment="1">
      <alignment horizontal="right"/>
    </xf>
    <xf numFmtId="1" fontId="0" fillId="0" borderId="1" xfId="0" applyNumberFormat="1" applyFont="1" applyBorder="1"/>
    <xf numFmtId="1" fontId="0" fillId="0" borderId="1" xfId="0" quotePrefix="1" applyNumberFormat="1" applyFont="1" applyFill="1" applyBorder="1" applyAlignment="1">
      <alignment horizontal="right"/>
    </xf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/>
    <xf numFmtId="1" fontId="0" fillId="2" borderId="2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B2" sqref="B2"/>
    </sheetView>
  </sheetViews>
  <sheetFormatPr defaultRowHeight="15" x14ac:dyDescent="0.25"/>
  <cols>
    <col min="1" max="1" width="15.85546875" bestFit="1" customWidth="1"/>
    <col min="2" max="4" width="11.85546875" customWidth="1"/>
    <col min="5" max="6" width="11.140625" customWidth="1"/>
    <col min="7" max="7" width="9.7109375" customWidth="1"/>
    <col min="8" max="9" width="12.85546875" customWidth="1"/>
    <col min="10" max="10" width="9.5703125" customWidth="1"/>
    <col min="11" max="12" width="10.140625" customWidth="1"/>
    <col min="13" max="13" width="10.28515625" customWidth="1"/>
  </cols>
  <sheetData>
    <row r="1" spans="1:13" x14ac:dyDescent="0.25">
      <c r="A1" s="1"/>
      <c r="B1" s="17" t="s">
        <v>5</v>
      </c>
      <c r="C1" s="18"/>
      <c r="D1" s="19"/>
      <c r="E1" s="17" t="s">
        <v>6</v>
      </c>
      <c r="F1" s="18"/>
      <c r="G1" s="19"/>
      <c r="H1" s="17" t="s">
        <v>7</v>
      </c>
      <c r="I1" s="18"/>
      <c r="J1" s="19"/>
      <c r="K1" s="17" t="s">
        <v>12</v>
      </c>
      <c r="L1" s="18"/>
      <c r="M1" s="19"/>
    </row>
    <row r="2" spans="1:13" x14ac:dyDescent="0.25">
      <c r="A2" s="16" t="s">
        <v>18</v>
      </c>
      <c r="B2" s="4" t="s">
        <v>10</v>
      </c>
      <c r="C2" s="4" t="s">
        <v>17</v>
      </c>
      <c r="D2" s="4" t="s">
        <v>8</v>
      </c>
      <c r="E2" s="4" t="s">
        <v>10</v>
      </c>
      <c r="F2" s="4" t="s">
        <v>17</v>
      </c>
      <c r="G2" s="4" t="s">
        <v>8</v>
      </c>
      <c r="H2" s="4" t="s">
        <v>10</v>
      </c>
      <c r="I2" s="4" t="s">
        <v>17</v>
      </c>
      <c r="J2" s="4" t="s">
        <v>8</v>
      </c>
      <c r="K2" s="4" t="s">
        <v>10</v>
      </c>
      <c r="L2" s="4" t="s">
        <v>17</v>
      </c>
      <c r="M2" s="4" t="s">
        <v>8</v>
      </c>
    </row>
    <row r="3" spans="1:13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x14ac:dyDescent="0.25">
      <c r="A4" s="8" t="s">
        <v>13</v>
      </c>
      <c r="B4" s="9">
        <v>322.08</v>
      </c>
      <c r="C4" s="9">
        <f>12/B4*100</f>
        <v>3.7257824143070044</v>
      </c>
      <c r="D4" s="2">
        <v>90</v>
      </c>
      <c r="E4" s="9">
        <v>129.47</v>
      </c>
      <c r="F4" s="9">
        <v>0</v>
      </c>
      <c r="G4" s="9">
        <v>35</v>
      </c>
      <c r="H4" s="9">
        <v>31.200000000000003</v>
      </c>
      <c r="I4" s="9">
        <f>0.14/H4*100</f>
        <v>0.44871794871794868</v>
      </c>
      <c r="J4" s="9">
        <v>13</v>
      </c>
      <c r="K4" s="9">
        <f>B4+E4+H4</f>
        <v>482.74999999999994</v>
      </c>
      <c r="L4" s="9">
        <f>12/K4*100</f>
        <v>2.4857586742620406</v>
      </c>
      <c r="M4" s="9">
        <f>D4+G4+J4</f>
        <v>138</v>
      </c>
    </row>
    <row r="5" spans="1:13" s="3" customFormat="1" x14ac:dyDescent="0.25">
      <c r="A5" s="10" t="s">
        <v>14</v>
      </c>
      <c r="B5" s="11">
        <v>327</v>
      </c>
      <c r="C5" s="11">
        <f>13/B5*100</f>
        <v>3.9755351681957185</v>
      </c>
      <c r="D5" s="12">
        <v>99</v>
      </c>
      <c r="E5" s="11">
        <v>138</v>
      </c>
      <c r="F5" s="11">
        <v>0</v>
      </c>
      <c r="G5" s="11">
        <v>31</v>
      </c>
      <c r="H5" s="11">
        <v>54</v>
      </c>
      <c r="I5" s="11">
        <f>0.14/H5*100</f>
        <v>0.2592592592592593</v>
      </c>
      <c r="J5" s="11">
        <v>31</v>
      </c>
      <c r="K5" s="11">
        <f>B5+E5+H5</f>
        <v>519</v>
      </c>
      <c r="L5" s="11">
        <f>13/K5*100</f>
        <v>2.5048169556840074</v>
      </c>
      <c r="M5" s="11">
        <f>D5+G5+J5</f>
        <v>161</v>
      </c>
    </row>
    <row r="6" spans="1:13" s="3" customFormat="1" x14ac:dyDescent="0.25">
      <c r="A6" s="10" t="s">
        <v>15</v>
      </c>
      <c r="B6" s="11">
        <v>339</v>
      </c>
      <c r="C6" s="11">
        <f>19/B6*100</f>
        <v>5.6047197640117989</v>
      </c>
      <c r="D6" s="12">
        <v>101</v>
      </c>
      <c r="E6" s="11">
        <v>136</v>
      </c>
      <c r="F6" s="11">
        <v>0</v>
      </c>
      <c r="G6" s="11">
        <v>30</v>
      </c>
      <c r="H6" s="11">
        <v>57</v>
      </c>
      <c r="I6" s="11">
        <f>0.14/H6*100</f>
        <v>0.24561403508771931</v>
      </c>
      <c r="J6" s="11">
        <v>33</v>
      </c>
      <c r="K6" s="9">
        <f>B6+E6+H6</f>
        <v>532</v>
      </c>
      <c r="L6" s="9">
        <f>18.67/K6*100</f>
        <v>3.509398496240602</v>
      </c>
      <c r="M6" s="9">
        <f>D6+G6+J6</f>
        <v>164</v>
      </c>
    </row>
    <row r="7" spans="1:13" x14ac:dyDescent="0.25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x14ac:dyDescent="0.25">
      <c r="A8" s="8" t="s">
        <v>13</v>
      </c>
      <c r="B8" s="9">
        <v>135.30000000000001</v>
      </c>
      <c r="C8" s="9">
        <f>31/B8*100</f>
        <v>22.912047302291203</v>
      </c>
      <c r="D8" s="2">
        <v>44</v>
      </c>
      <c r="E8" s="9">
        <v>122.85</v>
      </c>
      <c r="F8" s="9">
        <v>0</v>
      </c>
      <c r="G8" s="9">
        <v>16</v>
      </c>
      <c r="H8" s="9">
        <v>6.72</v>
      </c>
      <c r="I8" s="9">
        <v>0</v>
      </c>
      <c r="J8" s="9">
        <v>3</v>
      </c>
      <c r="K8" s="9">
        <f>B8+E8+H8</f>
        <v>264.87</v>
      </c>
      <c r="L8" s="9">
        <f>31/K8*100</f>
        <v>11.703854721183978</v>
      </c>
      <c r="M8" s="9">
        <f>D8+G8+J8</f>
        <v>63</v>
      </c>
    </row>
    <row r="9" spans="1:13" s="3" customFormat="1" x14ac:dyDescent="0.25">
      <c r="A9" s="10" t="s">
        <v>14</v>
      </c>
      <c r="B9" s="11">
        <v>258</v>
      </c>
      <c r="C9" s="11">
        <f>31/B9*100</f>
        <v>12.015503875968992</v>
      </c>
      <c r="D9" s="12">
        <v>82</v>
      </c>
      <c r="E9" s="11">
        <v>121</v>
      </c>
      <c r="F9" s="11">
        <v>0</v>
      </c>
      <c r="G9" s="11">
        <v>15</v>
      </c>
      <c r="H9" s="11">
        <v>129</v>
      </c>
      <c r="I9" s="11">
        <v>0</v>
      </c>
      <c r="J9" s="11">
        <v>36</v>
      </c>
      <c r="K9" s="11">
        <f>B9+E9+H9</f>
        <v>508</v>
      </c>
      <c r="L9" s="11">
        <f>31/K9*100</f>
        <v>6.1023622047244093</v>
      </c>
      <c r="M9" s="11">
        <f>D9+G9+J9</f>
        <v>133</v>
      </c>
    </row>
    <row r="10" spans="1:13" s="3" customFormat="1" x14ac:dyDescent="0.25">
      <c r="A10" s="10" t="s">
        <v>15</v>
      </c>
      <c r="B10" s="11">
        <v>267</v>
      </c>
      <c r="C10" s="11">
        <f>29/B10*100</f>
        <v>10.861423220973784</v>
      </c>
      <c r="D10" s="12">
        <v>83</v>
      </c>
      <c r="E10" s="11">
        <v>124</v>
      </c>
      <c r="F10" s="11">
        <v>0</v>
      </c>
      <c r="G10" s="11">
        <v>16</v>
      </c>
      <c r="H10" s="11">
        <v>152</v>
      </c>
      <c r="I10" s="11">
        <v>0</v>
      </c>
      <c r="J10" s="11">
        <v>39</v>
      </c>
      <c r="K10" s="11">
        <f>B10+E10+H10</f>
        <v>543</v>
      </c>
      <c r="L10" s="11">
        <f>29/K10*100</f>
        <v>5.3406998158379375</v>
      </c>
      <c r="M10" s="11">
        <f>D10+G10+J10</f>
        <v>138</v>
      </c>
    </row>
    <row r="11" spans="1:13" s="3" customFormat="1" x14ac:dyDescent="0.25">
      <c r="A11" s="13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s="3" customFormat="1" x14ac:dyDescent="0.25">
      <c r="A12" s="10" t="s">
        <v>13</v>
      </c>
      <c r="B12" s="11">
        <v>642.5</v>
      </c>
      <c r="C12" s="11">
        <f>112/B12*100</f>
        <v>17.431906614785991</v>
      </c>
      <c r="D12" s="12">
        <v>170</v>
      </c>
      <c r="E12" s="11">
        <v>131.75</v>
      </c>
      <c r="F12" s="11">
        <v>0</v>
      </c>
      <c r="G12" s="11">
        <v>33</v>
      </c>
      <c r="H12" s="11">
        <v>246.41</v>
      </c>
      <c r="I12" s="11">
        <v>0</v>
      </c>
      <c r="J12" s="11">
        <v>18</v>
      </c>
      <c r="K12" s="11">
        <f>B12+E12+H12</f>
        <v>1020.66</v>
      </c>
      <c r="L12" s="11">
        <f>113/K12*100</f>
        <v>11.071267611153568</v>
      </c>
      <c r="M12" s="11">
        <f>D12+G12+J12</f>
        <v>221</v>
      </c>
    </row>
    <row r="13" spans="1:13" s="3" customFormat="1" x14ac:dyDescent="0.25">
      <c r="A13" s="10" t="s">
        <v>14</v>
      </c>
      <c r="B13" s="11">
        <v>774</v>
      </c>
      <c r="C13" s="11">
        <f>131/B13*100</f>
        <v>16.925064599483207</v>
      </c>
      <c r="D13" s="12">
        <v>211</v>
      </c>
      <c r="E13" s="11">
        <v>127</v>
      </c>
      <c r="F13" s="11">
        <v>0</v>
      </c>
      <c r="G13" s="11">
        <v>21</v>
      </c>
      <c r="H13" s="11">
        <v>281</v>
      </c>
      <c r="I13" s="11">
        <f>1/H13*100</f>
        <v>0.35587188612099641</v>
      </c>
      <c r="J13" s="11">
        <v>40</v>
      </c>
      <c r="K13" s="11">
        <f>B13+E13+H13</f>
        <v>1182</v>
      </c>
      <c r="L13" s="11">
        <f>132/K13*100</f>
        <v>11.167512690355331</v>
      </c>
      <c r="M13" s="11">
        <f>D13+G13+J13</f>
        <v>272</v>
      </c>
    </row>
    <row r="14" spans="1:13" s="3" customFormat="1" x14ac:dyDescent="0.25">
      <c r="A14" s="10" t="s">
        <v>15</v>
      </c>
      <c r="B14" s="11">
        <v>777</v>
      </c>
      <c r="C14" s="11">
        <f>127.29/B14*100</f>
        <v>16.382239382239383</v>
      </c>
      <c r="D14" s="12">
        <v>215</v>
      </c>
      <c r="E14" s="11">
        <v>115</v>
      </c>
      <c r="F14" s="11">
        <v>0</v>
      </c>
      <c r="G14" s="11">
        <v>19</v>
      </c>
      <c r="H14" s="11">
        <v>284</v>
      </c>
      <c r="I14" s="11">
        <f>1.6/H14*100</f>
        <v>0.56338028169014087</v>
      </c>
      <c r="J14" s="11">
        <v>43</v>
      </c>
      <c r="K14" s="11">
        <f>B14+E14+H14</f>
        <v>1176</v>
      </c>
      <c r="L14" s="11">
        <f>129/K14*100</f>
        <v>10.969387755102041</v>
      </c>
      <c r="M14" s="11">
        <f>D14+G14+J14</f>
        <v>277</v>
      </c>
    </row>
    <row r="15" spans="1:13" s="3" customFormat="1" x14ac:dyDescent="0.25">
      <c r="A15" s="13" t="s">
        <v>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s="3" customFormat="1" x14ac:dyDescent="0.25">
      <c r="A16" s="10" t="s">
        <v>13</v>
      </c>
      <c r="B16" s="11">
        <v>209.79999999999998</v>
      </c>
      <c r="C16" s="11">
        <f>41/B16*100</f>
        <v>19.542421353670164</v>
      </c>
      <c r="D16" s="12">
        <v>51</v>
      </c>
      <c r="E16" s="11">
        <v>563.21</v>
      </c>
      <c r="F16" s="11">
        <v>0</v>
      </c>
      <c r="G16" s="11">
        <v>46</v>
      </c>
      <c r="H16" s="11">
        <v>25.89</v>
      </c>
      <c r="I16" s="11">
        <v>0</v>
      </c>
      <c r="J16" s="11">
        <v>6</v>
      </c>
      <c r="K16" s="11">
        <f>B16+E16+H16</f>
        <v>798.9</v>
      </c>
      <c r="L16" s="11">
        <f>41/K16*100</f>
        <v>5.1320565777944669</v>
      </c>
      <c r="M16" s="11">
        <f>D16+G16+J16</f>
        <v>103</v>
      </c>
    </row>
    <row r="17" spans="1:13" s="3" customFormat="1" x14ac:dyDescent="0.25">
      <c r="A17" s="10" t="s">
        <v>14</v>
      </c>
      <c r="B17" s="11">
        <v>243</v>
      </c>
      <c r="C17" s="11">
        <f>45/B17*100</f>
        <v>18.518518518518519</v>
      </c>
      <c r="D17" s="12">
        <v>62</v>
      </c>
      <c r="E17" s="11">
        <v>563</v>
      </c>
      <c r="F17" s="11">
        <v>0</v>
      </c>
      <c r="G17" s="11">
        <v>49</v>
      </c>
      <c r="H17" s="11">
        <v>29</v>
      </c>
      <c r="I17" s="11">
        <v>0</v>
      </c>
      <c r="J17" s="11">
        <v>10</v>
      </c>
      <c r="K17" s="11">
        <f>B17+E17+H17</f>
        <v>835</v>
      </c>
      <c r="L17" s="11">
        <f>45/K17*100</f>
        <v>5.3892215568862278</v>
      </c>
      <c r="M17" s="11">
        <f>D17+G17+J17</f>
        <v>121</v>
      </c>
    </row>
    <row r="18" spans="1:13" s="3" customFormat="1" x14ac:dyDescent="0.25">
      <c r="A18" s="10" t="s">
        <v>15</v>
      </c>
      <c r="B18" s="11">
        <v>247</v>
      </c>
      <c r="C18" s="11">
        <f>47.32/B18*100</f>
        <v>19.157894736842103</v>
      </c>
      <c r="D18" s="12">
        <v>66</v>
      </c>
      <c r="E18" s="11">
        <v>563</v>
      </c>
      <c r="F18" s="11">
        <v>0</v>
      </c>
      <c r="G18" s="11">
        <v>49</v>
      </c>
      <c r="H18" s="11">
        <v>30</v>
      </c>
      <c r="I18" s="11">
        <v>0</v>
      </c>
      <c r="J18" s="11">
        <v>11</v>
      </c>
      <c r="K18" s="11">
        <f>B18+E18+H18</f>
        <v>840</v>
      </c>
      <c r="L18" s="11">
        <f>47/K18*100</f>
        <v>5.5952380952380958</v>
      </c>
      <c r="M18" s="11">
        <f>D18+G18+J18</f>
        <v>126</v>
      </c>
    </row>
    <row r="19" spans="1:13" s="3" customFormat="1" x14ac:dyDescent="0.25">
      <c r="A19" s="13" t="s">
        <v>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s="3" customFormat="1" x14ac:dyDescent="0.25">
      <c r="A20" s="10" t="s">
        <v>13</v>
      </c>
      <c r="B20" s="11">
        <v>1009.31</v>
      </c>
      <c r="C20" s="11">
        <f>134/B20*100</f>
        <v>13.276396746292022</v>
      </c>
      <c r="D20" s="12">
        <v>177</v>
      </c>
      <c r="E20" s="11">
        <v>72.06</v>
      </c>
      <c r="F20" s="11">
        <v>0</v>
      </c>
      <c r="G20" s="11">
        <v>12</v>
      </c>
      <c r="H20" s="11">
        <v>4.42</v>
      </c>
      <c r="I20" s="11">
        <v>0</v>
      </c>
      <c r="J20" s="11">
        <v>8</v>
      </c>
      <c r="K20" s="11">
        <f>B20+E20+H20</f>
        <v>1085.79</v>
      </c>
      <c r="L20" s="11">
        <f>134/K20*100</f>
        <v>12.341244623730189</v>
      </c>
      <c r="M20" s="11">
        <f>D20+G20+J20</f>
        <v>197</v>
      </c>
    </row>
    <row r="21" spans="1:13" s="3" customFormat="1" x14ac:dyDescent="0.25">
      <c r="A21" s="10" t="s">
        <v>14</v>
      </c>
      <c r="B21" s="11">
        <v>1040</v>
      </c>
      <c r="C21" s="11">
        <f>131/B21*100</f>
        <v>12.596153846153847</v>
      </c>
      <c r="D21" s="12">
        <v>201</v>
      </c>
      <c r="E21" s="11">
        <v>72</v>
      </c>
      <c r="F21" s="11">
        <v>0</v>
      </c>
      <c r="G21" s="11">
        <v>12</v>
      </c>
      <c r="H21" s="11">
        <v>35</v>
      </c>
      <c r="I21" s="11">
        <v>0</v>
      </c>
      <c r="J21" s="11">
        <v>13</v>
      </c>
      <c r="K21" s="11">
        <f>B21+E21+H21</f>
        <v>1147</v>
      </c>
      <c r="L21" s="11">
        <f>131/K21*100</f>
        <v>11.421098517872712</v>
      </c>
      <c r="M21" s="11">
        <f>D21+G21+J21</f>
        <v>226</v>
      </c>
    </row>
    <row r="22" spans="1:13" s="3" customFormat="1" x14ac:dyDescent="0.25">
      <c r="A22" s="10" t="s">
        <v>15</v>
      </c>
      <c r="B22" s="11">
        <v>1039</v>
      </c>
      <c r="C22" s="11">
        <f>133/B22*100</f>
        <v>12.800769971126083</v>
      </c>
      <c r="D22" s="12">
        <v>198</v>
      </c>
      <c r="E22" s="11">
        <v>72</v>
      </c>
      <c r="F22" s="11">
        <v>0</v>
      </c>
      <c r="G22" s="11">
        <v>12</v>
      </c>
      <c r="H22" s="11">
        <v>39</v>
      </c>
      <c r="I22" s="11">
        <v>0</v>
      </c>
      <c r="J22" s="11">
        <v>17</v>
      </c>
      <c r="K22" s="11">
        <f>B22+E22+H22</f>
        <v>1150</v>
      </c>
      <c r="L22" s="11">
        <f>133/K22*100</f>
        <v>11.565217391304348</v>
      </c>
      <c r="M22" s="11">
        <f>D22+G22+J22</f>
        <v>227</v>
      </c>
    </row>
    <row r="23" spans="1:13" x14ac:dyDescent="0.25">
      <c r="A23" s="5" t="s">
        <v>9</v>
      </c>
      <c r="B23" s="6">
        <f>SUM(B4,B8,B12,B16,B20)</f>
        <v>2318.9899999999998</v>
      </c>
      <c r="C23" s="6">
        <f>330/B23*100</f>
        <v>14.230333032915194</v>
      </c>
      <c r="D23" s="7">
        <f t="shared" ref="B23:M25" si="0">D4+D8+D12+D16+D20</f>
        <v>532</v>
      </c>
      <c r="E23" s="6">
        <f t="shared" si="0"/>
        <v>1019.3399999999999</v>
      </c>
      <c r="F23" s="6">
        <v>0</v>
      </c>
      <c r="G23" s="6">
        <f t="shared" si="0"/>
        <v>142</v>
      </c>
      <c r="H23" s="6">
        <f t="shared" si="0"/>
        <v>314.64</v>
      </c>
      <c r="I23" s="6">
        <v>0</v>
      </c>
      <c r="J23" s="6">
        <f t="shared" si="0"/>
        <v>48</v>
      </c>
      <c r="K23" s="7">
        <f t="shared" si="0"/>
        <v>3652.97</v>
      </c>
      <c r="L23" s="7">
        <f>331/K23*100</f>
        <v>9.0611201296479305</v>
      </c>
      <c r="M23" s="6">
        <f t="shared" si="0"/>
        <v>722</v>
      </c>
    </row>
    <row r="24" spans="1:13" x14ac:dyDescent="0.25">
      <c r="A24" s="5" t="s">
        <v>11</v>
      </c>
      <c r="B24" s="6">
        <f>B5+B9+B13+B17+B21</f>
        <v>2642</v>
      </c>
      <c r="C24" s="6">
        <f>351/B24*100</f>
        <v>13.285389856169569</v>
      </c>
      <c r="D24" s="6">
        <f t="shared" ref="D24:M24" si="1">D5+D9+D13+D17+D21</f>
        <v>655</v>
      </c>
      <c r="E24" s="6">
        <f t="shared" si="1"/>
        <v>1021</v>
      </c>
      <c r="F24" s="6">
        <v>0</v>
      </c>
      <c r="G24" s="6">
        <f t="shared" si="1"/>
        <v>128</v>
      </c>
      <c r="H24" s="6">
        <f t="shared" si="1"/>
        <v>528</v>
      </c>
      <c r="I24" s="6">
        <v>0</v>
      </c>
      <c r="J24" s="6">
        <f t="shared" si="1"/>
        <v>130</v>
      </c>
      <c r="K24" s="6">
        <f t="shared" si="1"/>
        <v>4191</v>
      </c>
      <c r="L24" s="6">
        <f>352/K24*100</f>
        <v>8.3989501312335957</v>
      </c>
      <c r="M24" s="6">
        <f t="shared" si="1"/>
        <v>913</v>
      </c>
    </row>
    <row r="25" spans="1:13" s="3" customFormat="1" x14ac:dyDescent="0.25">
      <c r="A25" s="5" t="s">
        <v>16</v>
      </c>
      <c r="B25" s="6">
        <f t="shared" si="0"/>
        <v>2669</v>
      </c>
      <c r="C25" s="6">
        <f>355/B25*100</f>
        <v>13.300861745972275</v>
      </c>
      <c r="D25" s="6">
        <f t="shared" si="0"/>
        <v>663</v>
      </c>
      <c r="E25" s="6">
        <f t="shared" si="0"/>
        <v>1010</v>
      </c>
      <c r="F25" s="6">
        <v>0</v>
      </c>
      <c r="G25" s="6">
        <f t="shared" si="0"/>
        <v>126</v>
      </c>
      <c r="H25" s="6">
        <f t="shared" si="0"/>
        <v>562</v>
      </c>
      <c r="I25" s="6">
        <f>1.6/H25*100</f>
        <v>0.28469750889679718</v>
      </c>
      <c r="J25" s="6">
        <f t="shared" si="0"/>
        <v>143</v>
      </c>
      <c r="K25" s="6">
        <f t="shared" si="0"/>
        <v>4241</v>
      </c>
      <c r="L25" s="6">
        <f>357/K25*100</f>
        <v>8.4178259844376324</v>
      </c>
      <c r="M25" s="6">
        <f t="shared" si="0"/>
        <v>932</v>
      </c>
    </row>
  </sheetData>
  <dataConsolidate/>
  <mergeCells count="6">
    <mergeCell ref="K1:M1"/>
    <mergeCell ref="A3:M3"/>
    <mergeCell ref="A7:M7"/>
    <mergeCell ref="B1:D1"/>
    <mergeCell ref="E1:G1"/>
    <mergeCell ref="H1:J1"/>
  </mergeCells>
  <pageMargins left="0.7" right="0.7" top="0.75" bottom="0.75" header="0.3" footer="0.3"/>
  <pageSetup paperSize="9" scale="87" fitToHeight="0" orientation="landscape" r:id="rId1"/>
  <ignoredErrors>
    <ignoredError sqref="L24:M24 K24 L4:L6 L8:L10 L12:L14 L16:L18 L20:L23 C24:C25 I25 L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D3FD1-4D87-478F-938C-8197A7BA006F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E6AEB3-607C-4749-84A3-13F5699A1D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BEEFBE-5FB2-4421-9C04-3CFC8251C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Hardies, Nele</dc:creator>
  <cp:lastModifiedBy>Geerts, Hugo</cp:lastModifiedBy>
  <cp:lastPrinted>2017-07-11T23:03:39Z</cp:lastPrinted>
  <dcterms:created xsi:type="dcterms:W3CDTF">2015-07-08T08:27:02Z</dcterms:created>
  <dcterms:modified xsi:type="dcterms:W3CDTF">2017-07-11T23:04:48Z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  <property fmtid="{D5CDD505-2E9C-101B-9397-08002B2CF9AE}" pid="3" name="IsMyDocuments">
    <vt:bool>true</vt:bool>
  </property>
</Properties>
</file>