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51 - 100\"/>
    </mc:Choice>
  </mc:AlternateContent>
  <bookViews>
    <workbookView xWindow="0" yWindow="0" windowWidth="19200" windowHeight="8310" activeTab="4"/>
  </bookViews>
  <sheets>
    <sheet name="bestuurspersoneel" sheetId="1" r:id="rId1"/>
    <sheet name="ond pers gew basis" sheetId="2" r:id="rId2"/>
    <sheet name="ond pers bui basis" sheetId="3" r:id="rId3"/>
    <sheet name="ond pers gew sec" sheetId="4" r:id="rId4"/>
    <sheet name="ond pers bui sec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G87" i="1"/>
  <c r="C87" i="1"/>
  <c r="C88" i="1" s="1"/>
  <c r="B87" i="1"/>
  <c r="E86" i="1"/>
  <c r="G86" i="1" s="1"/>
  <c r="D86" i="1"/>
  <c r="C86" i="1"/>
  <c r="B86" i="1"/>
  <c r="G85" i="1"/>
  <c r="D85" i="1"/>
  <c r="C85" i="1"/>
  <c r="B85" i="1"/>
  <c r="G84" i="1"/>
  <c r="D84" i="1"/>
  <c r="C84" i="1"/>
  <c r="B84" i="1"/>
  <c r="E83" i="1"/>
  <c r="E88" i="1" s="1"/>
  <c r="C83" i="1"/>
  <c r="B83" i="1"/>
  <c r="D83" i="1" s="1"/>
  <c r="G82" i="1"/>
  <c r="C82" i="1"/>
  <c r="B82" i="1"/>
  <c r="D82" i="1" s="1"/>
  <c r="G81" i="1"/>
  <c r="C81" i="1"/>
  <c r="B81" i="1"/>
  <c r="D81" i="1" s="1"/>
  <c r="G80" i="1"/>
  <c r="C80" i="1"/>
  <c r="B80" i="1"/>
  <c r="B88" i="1" s="1"/>
  <c r="G79" i="1"/>
  <c r="D79" i="1"/>
  <c r="G71" i="1"/>
  <c r="F71" i="1"/>
  <c r="E71" i="1"/>
  <c r="C71" i="1"/>
  <c r="D71" i="1" s="1"/>
  <c r="B71" i="1"/>
  <c r="F70" i="1"/>
  <c r="E70" i="1"/>
  <c r="G70" i="1" s="1"/>
  <c r="C70" i="1"/>
  <c r="B70" i="1"/>
  <c r="D70" i="1" s="1"/>
  <c r="G69" i="1"/>
  <c r="F69" i="1"/>
  <c r="E69" i="1"/>
  <c r="C69" i="1"/>
  <c r="D69" i="1" s="1"/>
  <c r="B69" i="1"/>
  <c r="F68" i="1"/>
  <c r="E68" i="1"/>
  <c r="E72" i="1" s="1"/>
  <c r="C68" i="1"/>
  <c r="B68" i="1"/>
  <c r="D68" i="1" s="1"/>
  <c r="G67" i="1"/>
  <c r="F67" i="1"/>
  <c r="F72" i="1" s="1"/>
  <c r="E67" i="1"/>
  <c r="C67" i="1"/>
  <c r="D67" i="1" s="1"/>
  <c r="B67" i="1"/>
  <c r="E66" i="1"/>
  <c r="G66" i="1" s="1"/>
  <c r="D66" i="1"/>
  <c r="C66" i="1"/>
  <c r="B66" i="1"/>
  <c r="G65" i="1"/>
  <c r="D65" i="1"/>
  <c r="C65" i="1"/>
  <c r="B65" i="1"/>
  <c r="G64" i="1"/>
  <c r="D64" i="1"/>
  <c r="C64" i="1"/>
  <c r="B64" i="1"/>
  <c r="G63" i="1"/>
  <c r="D63" i="1"/>
  <c r="D72" i="1" s="1"/>
  <c r="C63" i="1"/>
  <c r="C72" i="1" s="1"/>
  <c r="B63" i="1"/>
  <c r="B72" i="1" s="1"/>
  <c r="F55" i="1"/>
  <c r="E54" i="1"/>
  <c r="G54" i="1" s="1"/>
  <c r="C54" i="1"/>
  <c r="D54" i="1" s="1"/>
  <c r="B54" i="1"/>
  <c r="F53" i="1"/>
  <c r="E53" i="1"/>
  <c r="G53" i="1" s="1"/>
  <c r="C53" i="1"/>
  <c r="B53" i="1"/>
  <c r="D53" i="1" s="1"/>
  <c r="G52" i="1"/>
  <c r="E52" i="1"/>
  <c r="C52" i="1"/>
  <c r="B52" i="1"/>
  <c r="D52" i="1" s="1"/>
  <c r="G51" i="1"/>
  <c r="C51" i="1"/>
  <c r="B51" i="1"/>
  <c r="D51" i="1" s="1"/>
  <c r="G50" i="1"/>
  <c r="C50" i="1"/>
  <c r="B50" i="1"/>
  <c r="D50" i="1" s="1"/>
  <c r="G49" i="1"/>
  <c r="C49" i="1"/>
  <c r="B49" i="1"/>
  <c r="B55" i="1" s="1"/>
  <c r="G48" i="1"/>
  <c r="E48" i="1"/>
  <c r="E55" i="1" s="1"/>
  <c r="C48" i="1"/>
  <c r="C55" i="1" s="1"/>
  <c r="B48" i="1"/>
  <c r="D48" i="1" s="1"/>
  <c r="G47" i="1"/>
  <c r="D47" i="1"/>
  <c r="G46" i="1"/>
  <c r="G55" i="1" s="1"/>
  <c r="D46" i="1"/>
  <c r="G37" i="1"/>
  <c r="F37" i="1"/>
  <c r="E37" i="1"/>
  <c r="C37" i="1"/>
  <c r="B37" i="1"/>
  <c r="D37" i="1" s="1"/>
  <c r="F36" i="1"/>
  <c r="E36" i="1"/>
  <c r="G36" i="1" s="1"/>
  <c r="C36" i="1"/>
  <c r="B36" i="1"/>
  <c r="D36" i="1" s="1"/>
  <c r="G35" i="1"/>
  <c r="F35" i="1"/>
  <c r="E35" i="1"/>
  <c r="C35" i="1"/>
  <c r="B35" i="1"/>
  <c r="D35" i="1" s="1"/>
  <c r="F34" i="1"/>
  <c r="E34" i="1"/>
  <c r="G34" i="1" s="1"/>
  <c r="C34" i="1"/>
  <c r="B34" i="1"/>
  <c r="D34" i="1" s="1"/>
  <c r="G33" i="1"/>
  <c r="F33" i="1"/>
  <c r="E33" i="1"/>
  <c r="C33" i="1"/>
  <c r="B33" i="1"/>
  <c r="D33" i="1" s="1"/>
  <c r="F32" i="1"/>
  <c r="E32" i="1"/>
  <c r="G32" i="1" s="1"/>
  <c r="C32" i="1"/>
  <c r="B32" i="1"/>
  <c r="D32" i="1" s="1"/>
  <c r="G31" i="1"/>
  <c r="F31" i="1"/>
  <c r="F38" i="1" s="1"/>
  <c r="C31" i="1"/>
  <c r="B31" i="1"/>
  <c r="D31" i="1" s="1"/>
  <c r="G30" i="1"/>
  <c r="C30" i="1"/>
  <c r="B30" i="1"/>
  <c r="D30" i="1" s="1"/>
  <c r="G29" i="1"/>
  <c r="G38" i="1" s="1"/>
  <c r="C29" i="1"/>
  <c r="C38" i="1" s="1"/>
  <c r="B29" i="1"/>
  <c r="D29" i="1" s="1"/>
  <c r="D38" i="1" s="1"/>
  <c r="F21" i="1"/>
  <c r="E21" i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G16" i="1"/>
  <c r="D16" i="1"/>
  <c r="C16" i="1"/>
  <c r="B16" i="1"/>
  <c r="G15" i="1"/>
  <c r="D15" i="1"/>
  <c r="C15" i="1"/>
  <c r="B15" i="1"/>
  <c r="G14" i="1"/>
  <c r="D14" i="1"/>
  <c r="C14" i="1"/>
  <c r="B14" i="1"/>
  <c r="G13" i="1"/>
  <c r="D13" i="1"/>
  <c r="C13" i="1"/>
  <c r="B13" i="1"/>
  <c r="G12" i="1"/>
  <c r="G21" i="1" s="1"/>
  <c r="D12" i="1"/>
  <c r="D21" i="1" s="1"/>
  <c r="C12" i="1"/>
  <c r="C21" i="1" s="1"/>
  <c r="B12" i="1"/>
  <c r="B21" i="1" s="1"/>
  <c r="B38" i="1" l="1"/>
  <c r="G83" i="1"/>
  <c r="G88" i="1" s="1"/>
  <c r="D87" i="1"/>
  <c r="E38" i="1"/>
  <c r="D49" i="1"/>
  <c r="D55" i="1" s="1"/>
  <c r="G68" i="1"/>
  <c r="G72" i="1" s="1"/>
  <c r="D80" i="1"/>
  <c r="D88" i="1" s="1"/>
</calcChain>
</file>

<file path=xl/sharedStrings.xml><?xml version="1.0" encoding="utf-8"?>
<sst xmlns="http://schemas.openxmlformats.org/spreadsheetml/2006/main" count="226" uniqueCount="35">
  <si>
    <t>Schooljaar 2015-201§</t>
  </si>
  <si>
    <t>BESTUURSPERSONEEL NAAR LEEFTIJD, ONDERWIJSNIVEAU EN GESLACHT</t>
  </si>
  <si>
    <t>Aantal personen (inclusief alle vervangingen, TBS+ en Bonus) - januari 2016 (1)</t>
  </si>
  <si>
    <t>GEWOON KLEUTERONDERWIJS (2)</t>
  </si>
  <si>
    <t>Bestuurspersoneel</t>
  </si>
  <si>
    <t xml:space="preserve">Algemeen en Coördinerend directeurs, </t>
  </si>
  <si>
    <t>directeur coördinatie scholengemeenschap (10)</t>
  </si>
  <si>
    <t>Leeftijd</t>
  </si>
  <si>
    <t>Mannen</t>
  </si>
  <si>
    <t>Vrouwen</t>
  </si>
  <si>
    <t>Totaal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</si>
  <si>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</si>
  <si>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</si>
  <si>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</si>
  <si>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</si>
  <si>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</si>
  <si>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</si>
  <si>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</si>
  <si>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</si>
  <si>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</si>
  <si>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GEWOON LAGER ONDERWIJS (2)</t>
  </si>
  <si>
    <t>BUITENGEWOON BASISONDERWIJS (3)</t>
  </si>
  <si>
    <t>GEWOON SECUNDAIR ONDERWIJS (4)</t>
  </si>
  <si>
    <t>Algemeen en Coördinerend directeurs (10)</t>
  </si>
  <si>
    <t>BUITENGEWOON SECUNDAIR ONDERWIJS (5)</t>
  </si>
  <si>
    <t>Schooljaar 2015-2016</t>
  </si>
  <si>
    <t>Aantal personen (inclusief alle vervangingen, zonder TBS+ en Bonus) - januari 2016</t>
  </si>
  <si>
    <t xml:space="preserve">GEWOON KLEUTERONDERWIJS </t>
  </si>
  <si>
    <t xml:space="preserve">GEWOON LAGER ONDERWIJS </t>
  </si>
  <si>
    <t>Alle soorten schoolbestuur</t>
  </si>
  <si>
    <t>ONDERWIJZEND PERSONEEL NAAR LEEFTIJD EN GESLACHT</t>
  </si>
  <si>
    <t xml:space="preserve">BUITENGEWOON KLEUTERONDERWIJS </t>
  </si>
  <si>
    <t xml:space="preserve">BUITENGEWOON LAGER ONDERWIJS </t>
  </si>
  <si>
    <t xml:space="preserve">GEWOON SECUNDAIR ONDERWIJS </t>
  </si>
  <si>
    <t xml:space="preserve">BUITENGEWOON SECUNDAIR ONDERWIJS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</si>
</sst>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0;&quot;-&quot;"/>
    <numFmt numFmtId="165" formatCode="#,##0.0;0.0;&quot;-&quot;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0" fillId="0" borderId="0" xfId="0" applyFill="1"/>
    <xf numFmtId="3" fontId="2" fillId="0" borderId="0" xfId="0" applyNumberFormat="1" applyFont="1" applyAlignment="1">
      <alignment horizontal="centerContinuous"/>
    </xf>
    <xf numFmtId="0" fontId="2" fillId="0" borderId="0" xfId="0" applyFont="1"/>
    <xf numFmtId="164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Border="1"/>
    <xf numFmtId="164" fontId="2" fillId="0" borderId="9" xfId="0" applyNumberFormat="1" applyFont="1" applyFill="1" applyBorder="1"/>
    <xf numFmtId="164" fontId="2" fillId="0" borderId="0" xfId="0" applyNumberFormat="1" applyFont="1" applyFill="1"/>
    <xf numFmtId="164" fontId="2" fillId="0" borderId="5" xfId="0" applyNumberFormat="1" applyFont="1" applyBorder="1"/>
    <xf numFmtId="164" fontId="2" fillId="0" borderId="5" xfId="0" applyNumberFormat="1" applyFont="1" applyFill="1" applyBorder="1"/>
    <xf numFmtId="3" fontId="1" fillId="0" borderId="0" xfId="0" applyNumberFormat="1" applyFont="1" applyAlignment="1">
      <alignment horizontal="right"/>
    </xf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2" fillId="0" borderId="2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5" fontId="0" fillId="0" borderId="9" xfId="0" applyNumberFormat="1" applyFill="1" applyBorder="1"/>
    <xf numFmtId="165" fontId="0" fillId="0" borderId="0" xfId="0" applyNumberFormat="1" applyFill="1"/>
    <xf numFmtId="3" fontId="0" fillId="0" borderId="9" xfId="0" applyNumberFormat="1" applyFill="1" applyBorder="1"/>
    <xf numFmtId="165" fontId="0" fillId="0" borderId="4" xfId="0" applyNumberFormat="1" applyFill="1" applyBorder="1"/>
    <xf numFmtId="3" fontId="1" fillId="0" borderId="0" xfId="1" applyNumberFormat="1" applyFont="1"/>
    <xf numFmtId="3" fontId="2" fillId="0" borderId="0" xfId="1" applyNumberFormat="1" applyFont="1"/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Continuous"/>
    </xf>
    <xf numFmtId="3" fontId="2" fillId="0" borderId="1" xfId="1" applyNumberFormat="1" applyFont="1" applyBorder="1" applyAlignment="1">
      <alignment horizontal="centerContinuous"/>
    </xf>
    <xf numFmtId="0" fontId="2" fillId="0" borderId="0" xfId="1"/>
    <xf numFmtId="3" fontId="2" fillId="0" borderId="5" xfId="1" applyNumberFormat="1" applyFont="1" applyBorder="1" applyAlignment="1">
      <alignment horizontal="left"/>
    </xf>
    <xf numFmtId="3" fontId="2" fillId="0" borderId="7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164" fontId="2" fillId="0" borderId="9" xfId="1" applyNumberFormat="1" applyFont="1" applyBorder="1"/>
    <xf numFmtId="164" fontId="2" fillId="0" borderId="0" xfId="1" applyNumberFormat="1" applyFont="1"/>
    <xf numFmtId="164" fontId="2" fillId="0" borderId="5" xfId="1" applyNumberFormat="1" applyFont="1" applyBorder="1"/>
    <xf numFmtId="3" fontId="1" fillId="0" borderId="0" xfId="1" applyNumberFormat="1" applyFont="1" applyAlignment="1">
      <alignment horizontal="right"/>
    </xf>
    <xf numFmtId="164" fontId="1" fillId="0" borderId="10" xfId="1" applyNumberFormat="1" applyFont="1" applyBorder="1"/>
    <xf numFmtId="164" fontId="1" fillId="0" borderId="11" xfId="1" applyNumberFormat="1" applyFont="1" applyBorder="1"/>
    <xf numFmtId="3" fontId="1" fillId="0" borderId="0" xfId="2" applyNumberFormat="1" applyFont="1"/>
    <xf numFmtId="3" fontId="2" fillId="0" borderId="0" xfId="2" applyNumberFormat="1" applyFont="1"/>
    <xf numFmtId="0" fontId="2" fillId="0" borderId="0" xfId="2"/>
    <xf numFmtId="3" fontId="1" fillId="0" borderId="0" xfId="2" applyNumberFormat="1" applyFont="1" applyAlignment="1">
      <alignment horizontal="centerContinuous"/>
    </xf>
    <xf numFmtId="3" fontId="2" fillId="0" borderId="0" xfId="2" applyNumberFormat="1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3" fontId="2" fillId="0" borderId="1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Continuous"/>
    </xf>
    <xf numFmtId="3" fontId="2" fillId="0" borderId="1" xfId="2" applyNumberFormat="1" applyFont="1" applyBorder="1" applyAlignment="1">
      <alignment horizontal="centerContinuous"/>
    </xf>
    <xf numFmtId="3" fontId="2" fillId="0" borderId="5" xfId="2" applyNumberFormat="1" applyFont="1" applyBorder="1" applyAlignment="1">
      <alignment horizontal="left"/>
    </xf>
    <xf numFmtId="3" fontId="2" fillId="0" borderId="7" xfId="2" applyNumberFormat="1" applyFont="1" applyBorder="1" applyAlignment="1">
      <alignment horizontal="centerContinuous"/>
    </xf>
    <xf numFmtId="3" fontId="2" fillId="0" borderId="8" xfId="2" applyNumberFormat="1" applyFont="1" applyBorder="1" applyAlignment="1">
      <alignment horizontal="centerContinuous"/>
    </xf>
    <xf numFmtId="3" fontId="2" fillId="0" borderId="0" xfId="2" applyNumberFormat="1" applyFont="1" applyBorder="1" applyAlignment="1">
      <alignment horizontal="right"/>
    </xf>
    <xf numFmtId="3" fontId="2" fillId="0" borderId="9" xfId="2" applyNumberFormat="1" applyFont="1" applyBorder="1" applyAlignment="1">
      <alignment horizontal="right"/>
    </xf>
    <xf numFmtId="164" fontId="2" fillId="0" borderId="9" xfId="2" applyNumberFormat="1" applyFont="1" applyBorder="1"/>
    <xf numFmtId="164" fontId="2" fillId="0" borderId="0" xfId="2" applyNumberFormat="1" applyFont="1"/>
    <xf numFmtId="3" fontId="1" fillId="0" borderId="0" xfId="2" applyNumberFormat="1" applyFont="1" applyAlignment="1">
      <alignment horizontal="right"/>
    </xf>
    <xf numFmtId="164" fontId="1" fillId="0" borderId="10" xfId="2" applyNumberFormat="1" applyFont="1" applyBorder="1"/>
    <xf numFmtId="3" fontId="2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Continuous"/>
    </xf>
    <xf numFmtId="3" fontId="1" fillId="0" borderId="0" xfId="3" applyNumberFormat="1" applyFont="1" applyAlignment="1">
      <alignment horizontal="centerContinuous"/>
    </xf>
    <xf numFmtId="0" fontId="2" fillId="0" borderId="0" xfId="3" applyFont="1"/>
    <xf numFmtId="164" fontId="2" fillId="0" borderId="0" xfId="3" applyNumberFormat="1" applyFont="1"/>
    <xf numFmtId="164" fontId="2" fillId="0" borderId="0" xfId="3" applyNumberFormat="1" applyFont="1" applyAlignment="1">
      <alignment horizontal="centerContinuous"/>
    </xf>
    <xf numFmtId="164" fontId="1" fillId="0" borderId="0" xfId="3" applyNumberFormat="1" applyFont="1" applyAlignment="1">
      <alignment horizontal="centerContinuous"/>
    </xf>
    <xf numFmtId="3" fontId="2" fillId="0" borderId="0" xfId="3" applyNumberFormat="1" applyFont="1"/>
    <xf numFmtId="3" fontId="2" fillId="0" borderId="1" xfId="3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Continuous"/>
    </xf>
    <xf numFmtId="164" fontId="2" fillId="0" borderId="1" xfId="3" applyNumberFormat="1" applyFont="1" applyBorder="1" applyAlignment="1">
      <alignment horizontal="centerContinuous"/>
    </xf>
    <xf numFmtId="0" fontId="2" fillId="0" borderId="0" xfId="3"/>
    <xf numFmtId="3" fontId="2" fillId="0" borderId="5" xfId="3" applyNumberFormat="1" applyFont="1" applyBorder="1" applyAlignment="1">
      <alignment horizontal="left"/>
    </xf>
    <xf numFmtId="164" fontId="2" fillId="0" borderId="7" xfId="3" applyNumberFormat="1" applyFont="1" applyBorder="1" applyAlignment="1">
      <alignment horizontal="centerContinuous"/>
    </xf>
    <xf numFmtId="164" fontId="2" fillId="0" borderId="8" xfId="3" applyNumberFormat="1" applyFont="1" applyBorder="1" applyAlignment="1">
      <alignment horizontal="centerContinuous"/>
    </xf>
    <xf numFmtId="3" fontId="2" fillId="0" borderId="0" xfId="3" applyNumberFormat="1" applyFont="1" applyBorder="1" applyAlignment="1">
      <alignment horizontal="right"/>
    </xf>
    <xf numFmtId="164" fontId="2" fillId="0" borderId="9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9" xfId="3" applyNumberFormat="1" applyFont="1" applyBorder="1"/>
    <xf numFmtId="3" fontId="1" fillId="0" borderId="0" xfId="3" applyNumberFormat="1" applyFont="1" applyAlignment="1">
      <alignment horizontal="right"/>
    </xf>
    <xf numFmtId="3" fontId="2" fillId="0" borderId="0" xfId="4" applyNumberFormat="1" applyFont="1"/>
    <xf numFmtId="3" fontId="1" fillId="0" borderId="0" xfId="4" applyNumberFormat="1" applyFont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0" fontId="2" fillId="0" borderId="0" xfId="4" applyFont="1" applyAlignment="1">
      <alignment horizontal="centerContinuous"/>
    </xf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centerContinuous"/>
    </xf>
    <xf numFmtId="164" fontId="1" fillId="0" borderId="0" xfId="4" applyNumberFormat="1" applyFont="1" applyAlignment="1">
      <alignment horizontal="centerContinuous"/>
    </xf>
    <xf numFmtId="3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Continuous"/>
    </xf>
    <xf numFmtId="164" fontId="2" fillId="0" borderId="1" xfId="4" applyNumberFormat="1" applyFont="1" applyBorder="1" applyAlignment="1">
      <alignment horizontal="centerContinuous"/>
    </xf>
    <xf numFmtId="0" fontId="2" fillId="0" borderId="0" xfId="4"/>
    <xf numFmtId="3" fontId="2" fillId="0" borderId="5" xfId="4" applyNumberFormat="1" applyFont="1" applyBorder="1" applyAlignment="1">
      <alignment horizontal="left"/>
    </xf>
    <xf numFmtId="164" fontId="2" fillId="0" borderId="7" xfId="4" applyNumberFormat="1" applyFont="1" applyBorder="1" applyAlignment="1">
      <alignment horizontal="centerContinuous"/>
    </xf>
    <xf numFmtId="164" fontId="2" fillId="0" borderId="8" xfId="4" applyNumberFormat="1" applyFont="1" applyBorder="1" applyAlignment="1">
      <alignment horizontal="centerContinuous"/>
    </xf>
    <xf numFmtId="3" fontId="2" fillId="0" borderId="0" xfId="4" applyNumberFormat="1" applyFont="1" applyBorder="1" applyAlignment="1">
      <alignment horizontal="right"/>
    </xf>
    <xf numFmtId="164" fontId="2" fillId="0" borderId="0" xfId="4" applyNumberFormat="1"/>
    <xf numFmtId="3" fontId="1" fillId="0" borderId="0" xfId="4" applyNumberFormat="1" applyFont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</cellXfs>
  <cellStyles count="5">
    <cellStyle name="Standaard" xfId="0" builtinId="0"/>
    <cellStyle name="Standaard_96PBAS04" xfId="1"/>
    <cellStyle name="Standaard_96PBAS05" xfId="2"/>
    <cellStyle name="Standaard_96PSEC04" xfId="3"/>
    <cellStyle name="Standaard_96PSEC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activeCell="E25" sqref="E25"/>
    </sheetView>
  </sheetViews>
  <sheetFormatPr defaultRowHeight="15" x14ac:dyDescent="0.25"/>
  <cols>
    <col min="1" max="1" width="19.5703125" customWidth="1"/>
    <col min="7" max="7" width="29.28515625" customWidth="1"/>
  </cols>
  <sheetData>
    <row r="1" spans="1:7" x14ac:dyDescent="0.25">
      <c r="A1" s="1" t="s">
        <v>0</v>
      </c>
      <c r="B1" s="2"/>
      <c r="C1" s="2"/>
      <c r="D1" s="2"/>
      <c r="E1" s="3"/>
      <c r="F1" s="3"/>
      <c r="G1" s="3"/>
    </row>
    <row r="2" spans="1:7" x14ac:dyDescent="0.25">
      <c r="A2" s="122" t="s">
        <v>1</v>
      </c>
      <c r="B2" s="123"/>
      <c r="C2" s="123"/>
      <c r="D2" s="123"/>
      <c r="E2" s="123"/>
      <c r="F2" s="123"/>
      <c r="G2" s="123"/>
    </row>
    <row r="3" spans="1:7" x14ac:dyDescent="0.25">
      <c r="A3" s="4"/>
      <c r="B3" s="4"/>
      <c r="C3" s="4"/>
      <c r="D3" s="4"/>
      <c r="E3" s="3"/>
      <c r="F3" s="3"/>
      <c r="G3" s="3"/>
    </row>
    <row r="4" spans="1:7" x14ac:dyDescent="0.25">
      <c r="A4" s="122" t="s">
        <v>2</v>
      </c>
      <c r="B4" s="123"/>
      <c r="C4" s="123"/>
      <c r="D4" s="123"/>
      <c r="E4" s="123"/>
      <c r="F4" s="123"/>
      <c r="G4" s="123"/>
    </row>
    <row r="5" spans="1:7" x14ac:dyDescent="0.25">
      <c r="A5" s="5"/>
      <c r="B5" s="5"/>
      <c r="C5" s="5"/>
      <c r="D5" s="5"/>
      <c r="E5" s="3"/>
      <c r="F5" s="3"/>
      <c r="G5" s="3"/>
    </row>
    <row r="6" spans="1:7" x14ac:dyDescent="0.25">
      <c r="A6" s="122" t="s">
        <v>3</v>
      </c>
      <c r="B6" s="123"/>
      <c r="C6" s="123"/>
      <c r="D6" s="123"/>
      <c r="E6" s="123"/>
      <c r="F6" s="123"/>
      <c r="G6" s="123"/>
    </row>
    <row r="7" spans="1:7" ht="15.75" thickBot="1" x14ac:dyDescent="0.3">
      <c r="A7" s="2"/>
      <c r="B7" s="6"/>
      <c r="C7" s="6"/>
      <c r="D7" s="6"/>
      <c r="E7" s="3"/>
      <c r="F7" s="3"/>
      <c r="G7" s="3"/>
    </row>
    <row r="8" spans="1:7" x14ac:dyDescent="0.25">
      <c r="A8" s="7"/>
      <c r="B8" s="124" t="s">
        <v>4</v>
      </c>
      <c r="C8" s="125"/>
      <c r="D8" s="126"/>
      <c r="E8" s="8" t="s">
        <v>5</v>
      </c>
      <c r="F8" s="9"/>
      <c r="G8" s="9"/>
    </row>
    <row r="9" spans="1:7" x14ac:dyDescent="0.25">
      <c r="A9" s="10"/>
      <c r="B9" s="11"/>
      <c r="C9" s="12"/>
      <c r="D9" s="13"/>
      <c r="E9" s="127" t="s">
        <v>6</v>
      </c>
      <c r="F9" s="128"/>
      <c r="G9" s="129"/>
    </row>
    <row r="10" spans="1:7" x14ac:dyDescent="0.25">
      <c r="A10" s="14" t="s">
        <v>7</v>
      </c>
      <c r="B10" s="15" t="s">
        <v>8</v>
      </c>
      <c r="C10" s="16" t="s">
        <v>9</v>
      </c>
      <c r="D10" s="16" t="s">
        <v>10</v>
      </c>
      <c r="E10" s="17" t="s">
        <v>8</v>
      </c>
      <c r="F10" s="18" t="s">
        <v>9</v>
      </c>
      <c r="G10" s="18" t="s">
        <v>10</v>
      </c>
    </row>
    <row r="11" spans="1:7" x14ac:dyDescent="0.25">
      <c r="A11" s="19"/>
      <c r="B11" s="20"/>
      <c r="C11" s="21"/>
      <c r="D11" s="21"/>
      <c r="E11" s="22"/>
      <c r="F11" s="23"/>
      <c r="G11" s="23"/>
    </row>
    <row r="12" spans="1:7" x14ac:dyDescent="0.25">
      <c r="A12" s="2" t="s">
        <v>11</v>
      </c>
      <c r="B12" s="24">
        <f>0</f>
        <v>0</v>
      </c>
      <c r="C12" s="6">
        <f>4</f>
        <v>4</v>
      </c>
      <c r="D12" s="6">
        <f>SUM(B12:C12)</f>
        <v>4</v>
      </c>
      <c r="E12" s="25">
        <v>0</v>
      </c>
      <c r="F12" s="26">
        <v>0</v>
      </c>
      <c r="G12" s="26">
        <f>SUM(E12:F12)</f>
        <v>0</v>
      </c>
    </row>
    <row r="13" spans="1:7" x14ac:dyDescent="0.25">
      <c r="A13" s="2" t="s">
        <v>12</v>
      </c>
      <c r="B13" s="24">
        <f>0</f>
        <v>0</v>
      </c>
      <c r="C13" s="6">
        <f>3</f>
        <v>3</v>
      </c>
      <c r="D13" s="6">
        <f t="shared" ref="D13:D20" si="0">SUM(B13:C13)</f>
        <v>3</v>
      </c>
      <c r="E13" s="25">
        <v>0</v>
      </c>
      <c r="F13" s="26">
        <v>0</v>
      </c>
      <c r="G13" s="26">
        <f t="shared" ref="G13:G20" si="1">SUM(E13:F13)</f>
        <v>0</v>
      </c>
    </row>
    <row r="14" spans="1:7" x14ac:dyDescent="0.25">
      <c r="A14" s="2" t="s">
        <v>13</v>
      </c>
      <c r="B14" s="24">
        <f>1</f>
        <v>1</v>
      </c>
      <c r="C14" s="6">
        <f>8</f>
        <v>8</v>
      </c>
      <c r="D14" s="6">
        <f t="shared" si="0"/>
        <v>9</v>
      </c>
      <c r="E14" s="25">
        <v>0</v>
      </c>
      <c r="F14" s="26">
        <v>0</v>
      </c>
      <c r="G14" s="26">
        <f t="shared" si="1"/>
        <v>0</v>
      </c>
    </row>
    <row r="15" spans="1:7" x14ac:dyDescent="0.25">
      <c r="A15" s="2" t="s">
        <v>14</v>
      </c>
      <c r="B15" s="20">
        <f>6</f>
        <v>6</v>
      </c>
      <c r="C15" s="6">
        <f>17</f>
        <v>17</v>
      </c>
      <c r="D15" s="6">
        <f t="shared" si="0"/>
        <v>23</v>
      </c>
      <c r="E15" s="22">
        <v>0</v>
      </c>
      <c r="F15" s="26">
        <v>0</v>
      </c>
      <c r="G15" s="26">
        <f t="shared" si="1"/>
        <v>0</v>
      </c>
    </row>
    <row r="16" spans="1:7" x14ac:dyDescent="0.25">
      <c r="A16" s="2" t="s">
        <v>15</v>
      </c>
      <c r="B16" s="20">
        <f>2</f>
        <v>2</v>
      </c>
      <c r="C16" s="6">
        <f>21</f>
        <v>21</v>
      </c>
      <c r="D16" s="6">
        <f t="shared" si="0"/>
        <v>23</v>
      </c>
      <c r="E16" s="22">
        <v>0</v>
      </c>
      <c r="F16" s="26">
        <v>0</v>
      </c>
      <c r="G16" s="26">
        <f t="shared" si="1"/>
        <v>0</v>
      </c>
    </row>
    <row r="17" spans="1:7" x14ac:dyDescent="0.25">
      <c r="A17" s="2" t="s">
        <v>16</v>
      </c>
      <c r="B17" s="20">
        <f>3</f>
        <v>3</v>
      </c>
      <c r="C17" s="6">
        <f>39</f>
        <v>39</v>
      </c>
      <c r="D17" s="6">
        <f t="shared" si="0"/>
        <v>42</v>
      </c>
      <c r="E17" s="22">
        <v>0</v>
      </c>
      <c r="F17" s="26">
        <v>1</v>
      </c>
      <c r="G17" s="26">
        <f t="shared" si="1"/>
        <v>1</v>
      </c>
    </row>
    <row r="18" spans="1:7" x14ac:dyDescent="0.25">
      <c r="A18" s="2" t="s">
        <v>17</v>
      </c>
      <c r="B18" s="20">
        <f>10-1</f>
        <v>9</v>
      </c>
      <c r="C18" s="6">
        <f>76</f>
        <v>76</v>
      </c>
      <c r="D18" s="6">
        <f t="shared" si="0"/>
        <v>85</v>
      </c>
      <c r="E18" s="22">
        <v>0</v>
      </c>
      <c r="F18" s="26">
        <v>0</v>
      </c>
      <c r="G18" s="26">
        <f t="shared" si="1"/>
        <v>0</v>
      </c>
    </row>
    <row r="19" spans="1:7" x14ac:dyDescent="0.25">
      <c r="A19" s="2" t="s">
        <v>18</v>
      </c>
      <c r="B19" s="20">
        <f>15-1</f>
        <v>14</v>
      </c>
      <c r="C19" s="6">
        <f>36</f>
        <v>36</v>
      </c>
      <c r="D19" s="6">
        <f t="shared" si="0"/>
        <v>50</v>
      </c>
      <c r="E19" s="22">
        <v>0</v>
      </c>
      <c r="F19" s="26">
        <v>0</v>
      </c>
      <c r="G19" s="26">
        <f t="shared" si="1"/>
        <v>0</v>
      </c>
    </row>
    <row r="20" spans="1:7" x14ac:dyDescent="0.25">
      <c r="A20" s="2" t="s">
        <v>19</v>
      </c>
      <c r="B20" s="20">
        <f>1+1+1</f>
        <v>3</v>
      </c>
      <c r="C20" s="6">
        <f>6+0-1</f>
        <v>5</v>
      </c>
      <c r="D20" s="27">
        <f t="shared" si="0"/>
        <v>8</v>
      </c>
      <c r="E20" s="22">
        <v>0</v>
      </c>
      <c r="F20" s="26">
        <v>0</v>
      </c>
      <c r="G20" s="28">
        <f t="shared" si="1"/>
        <v>0</v>
      </c>
    </row>
    <row r="21" spans="1:7" x14ac:dyDescent="0.25">
      <c r="A21" s="29" t="s">
        <v>10</v>
      </c>
      <c r="B21" s="30">
        <f t="shared" ref="B21:G21" si="2">SUM(B12:B20)</f>
        <v>38</v>
      </c>
      <c r="C21" s="31">
        <f t="shared" si="2"/>
        <v>209</v>
      </c>
      <c r="D21" s="31">
        <f t="shared" si="2"/>
        <v>247</v>
      </c>
      <c r="E21" s="32">
        <f t="shared" si="2"/>
        <v>0</v>
      </c>
      <c r="F21" s="33">
        <f t="shared" si="2"/>
        <v>1</v>
      </c>
      <c r="G21" s="33">
        <f t="shared" si="2"/>
        <v>1</v>
      </c>
    </row>
    <row r="22" spans="1:7" x14ac:dyDescent="0.25">
      <c r="A22" s="5"/>
      <c r="B22" s="5"/>
      <c r="C22" s="5"/>
      <c r="D22" s="5"/>
      <c r="E22" s="3"/>
      <c r="F22" s="3"/>
      <c r="G22" s="3"/>
    </row>
    <row r="23" spans="1:7" x14ac:dyDescent="0.25">
      <c r="A23" s="122" t="s">
        <v>20</v>
      </c>
      <c r="B23" s="123"/>
      <c r="C23" s="123"/>
      <c r="D23" s="123"/>
      <c r="E23" s="123"/>
      <c r="F23" s="123"/>
      <c r="G23" s="123"/>
    </row>
    <row r="24" spans="1:7" ht="15.75" thickBot="1" x14ac:dyDescent="0.3">
      <c r="A24" s="2"/>
      <c r="B24" s="6"/>
      <c r="C24" s="6"/>
      <c r="D24" s="6"/>
      <c r="E24" s="3"/>
      <c r="F24" s="3"/>
      <c r="G24" s="3"/>
    </row>
    <row r="25" spans="1:7" x14ac:dyDescent="0.25">
      <c r="A25" s="7"/>
      <c r="B25" s="124" t="s">
        <v>4</v>
      </c>
      <c r="C25" s="125"/>
      <c r="D25" s="126"/>
      <c r="E25" s="8" t="s">
        <v>5</v>
      </c>
      <c r="F25" s="9"/>
      <c r="G25" s="9"/>
    </row>
    <row r="26" spans="1:7" x14ac:dyDescent="0.25">
      <c r="A26" s="10"/>
      <c r="B26" s="11"/>
      <c r="C26" s="12"/>
      <c r="D26" s="13"/>
      <c r="E26" s="127" t="s">
        <v>6</v>
      </c>
      <c r="F26" s="128"/>
      <c r="G26" s="129"/>
    </row>
    <row r="27" spans="1:7" x14ac:dyDescent="0.25">
      <c r="A27" s="14" t="s">
        <v>7</v>
      </c>
      <c r="B27" s="15" t="s">
        <v>8</v>
      </c>
      <c r="C27" s="16" t="s">
        <v>9</v>
      </c>
      <c r="D27" s="16" t="s">
        <v>10</v>
      </c>
      <c r="E27" s="17" t="s">
        <v>8</v>
      </c>
      <c r="F27" s="18" t="s">
        <v>9</v>
      </c>
      <c r="G27" s="18" t="s">
        <v>10</v>
      </c>
    </row>
    <row r="28" spans="1:7" x14ac:dyDescent="0.25">
      <c r="A28" s="19"/>
      <c r="B28" s="20"/>
      <c r="C28" s="21"/>
      <c r="D28" s="21"/>
      <c r="E28" s="22"/>
      <c r="F28" s="23"/>
      <c r="G28" s="23"/>
    </row>
    <row r="29" spans="1:7" x14ac:dyDescent="0.25">
      <c r="A29" s="2" t="s">
        <v>11</v>
      </c>
      <c r="B29" s="24">
        <f>2</f>
        <v>2</v>
      </c>
      <c r="C29" s="6">
        <f>2</f>
        <v>2</v>
      </c>
      <c r="D29" s="6">
        <f>SUM(B29:C29)</f>
        <v>4</v>
      </c>
      <c r="E29" s="25">
        <v>0</v>
      </c>
      <c r="F29" s="26">
        <v>0</v>
      </c>
      <c r="G29" s="26">
        <f>SUM(E29:F29)</f>
        <v>0</v>
      </c>
    </row>
    <row r="30" spans="1:7" x14ac:dyDescent="0.25">
      <c r="A30" s="2" t="s">
        <v>12</v>
      </c>
      <c r="B30" s="24">
        <f>5</f>
        <v>5</v>
      </c>
      <c r="C30" s="6">
        <f>16</f>
        <v>16</v>
      </c>
      <c r="D30" s="6">
        <f t="shared" ref="D30:D37" si="3">SUM(B30:C30)</f>
        <v>21</v>
      </c>
      <c r="E30" s="25">
        <v>0</v>
      </c>
      <c r="F30" s="26">
        <v>0</v>
      </c>
      <c r="G30" s="26">
        <f t="shared" ref="G30:G37" si="4">SUM(E30:F30)</f>
        <v>0</v>
      </c>
    </row>
    <row r="31" spans="1:7" x14ac:dyDescent="0.25">
      <c r="A31" s="2" t="s">
        <v>13</v>
      </c>
      <c r="B31" s="24">
        <f>22</f>
        <v>22</v>
      </c>
      <c r="C31" s="6">
        <f>59</f>
        <v>59</v>
      </c>
      <c r="D31" s="6">
        <f t="shared" si="3"/>
        <v>81</v>
      </c>
      <c r="E31" s="25">
        <v>0</v>
      </c>
      <c r="F31" s="26">
        <f>1</f>
        <v>1</v>
      </c>
      <c r="G31" s="26">
        <f t="shared" si="4"/>
        <v>1</v>
      </c>
    </row>
    <row r="32" spans="1:7" x14ac:dyDescent="0.25">
      <c r="A32" s="2" t="s">
        <v>14</v>
      </c>
      <c r="B32" s="20">
        <f>89-1-1</f>
        <v>87</v>
      </c>
      <c r="C32" s="6">
        <f>165</f>
        <v>165</v>
      </c>
      <c r="D32" s="6">
        <f t="shared" si="3"/>
        <v>252</v>
      </c>
      <c r="E32" s="22">
        <f>1+1+1</f>
        <v>3</v>
      </c>
      <c r="F32" s="26">
        <f>1+1</f>
        <v>2</v>
      </c>
      <c r="G32" s="26">
        <f t="shared" si="4"/>
        <v>5</v>
      </c>
    </row>
    <row r="33" spans="1:7" x14ac:dyDescent="0.25">
      <c r="A33" s="2" t="s">
        <v>15</v>
      </c>
      <c r="B33" s="20">
        <f>116-1-1</f>
        <v>114</v>
      </c>
      <c r="C33" s="6">
        <f>233-1</f>
        <v>232</v>
      </c>
      <c r="D33" s="6">
        <f t="shared" si="3"/>
        <v>346</v>
      </c>
      <c r="E33" s="22">
        <f>1+1+1+1+1+3</f>
        <v>8</v>
      </c>
      <c r="F33" s="26">
        <f>3+1+1</f>
        <v>5</v>
      </c>
      <c r="G33" s="26">
        <f t="shared" si="4"/>
        <v>13</v>
      </c>
    </row>
    <row r="34" spans="1:7" x14ac:dyDescent="0.25">
      <c r="A34" s="2" t="s">
        <v>16</v>
      </c>
      <c r="B34" s="20">
        <f>150-1-4-1</f>
        <v>144</v>
      </c>
      <c r="C34" s="6">
        <f>272-1-1-1</f>
        <v>269</v>
      </c>
      <c r="D34" s="6">
        <f t="shared" si="3"/>
        <v>413</v>
      </c>
      <c r="E34" s="22">
        <f>1+1+2+1+4+1</f>
        <v>10</v>
      </c>
      <c r="F34" s="26">
        <f>1+1+3</f>
        <v>5</v>
      </c>
      <c r="G34" s="26">
        <f t="shared" si="4"/>
        <v>15</v>
      </c>
    </row>
    <row r="35" spans="1:7" x14ac:dyDescent="0.25">
      <c r="A35" s="2" t="s">
        <v>17</v>
      </c>
      <c r="B35" s="20">
        <f>273-3-3-5-4-2</f>
        <v>256</v>
      </c>
      <c r="C35" s="6">
        <f>434-3-2-2-2-1</f>
        <v>424</v>
      </c>
      <c r="D35" s="6">
        <f t="shared" si="3"/>
        <v>680</v>
      </c>
      <c r="E35" s="22">
        <f>1+4+8+9+8+6</f>
        <v>36</v>
      </c>
      <c r="F35" s="26">
        <f>6+4+4+11+4</f>
        <v>29</v>
      </c>
      <c r="G35" s="26">
        <f t="shared" si="4"/>
        <v>65</v>
      </c>
    </row>
    <row r="36" spans="1:7" x14ac:dyDescent="0.25">
      <c r="A36" s="2" t="s">
        <v>18</v>
      </c>
      <c r="B36" s="20">
        <f>349-1-3-6-2-3</f>
        <v>334</v>
      </c>
      <c r="C36" s="6">
        <f>335-4-1-1-1-2</f>
        <v>326</v>
      </c>
      <c r="D36" s="6">
        <f t="shared" si="3"/>
        <v>660</v>
      </c>
      <c r="E36" s="22">
        <f>1+1+5+7+13+8+4</f>
        <v>39</v>
      </c>
      <c r="F36" s="26">
        <f>8+3+5+1+2</f>
        <v>19</v>
      </c>
      <c r="G36" s="26">
        <f t="shared" si="4"/>
        <v>58</v>
      </c>
    </row>
    <row r="37" spans="1:7" x14ac:dyDescent="0.25">
      <c r="A37" s="2" t="s">
        <v>19</v>
      </c>
      <c r="B37" s="20">
        <f>72+2+23+1-4-2</f>
        <v>92</v>
      </c>
      <c r="C37" s="6">
        <f>56+0+1+22+1-1-1</f>
        <v>78</v>
      </c>
      <c r="D37" s="27">
        <f t="shared" si="3"/>
        <v>170</v>
      </c>
      <c r="E37" s="22">
        <f>6+5+1+1</f>
        <v>13</v>
      </c>
      <c r="F37" s="26">
        <f>1+1+2</f>
        <v>4</v>
      </c>
      <c r="G37" s="28">
        <f t="shared" si="4"/>
        <v>17</v>
      </c>
    </row>
    <row r="38" spans="1:7" x14ac:dyDescent="0.25">
      <c r="A38" s="29" t="s">
        <v>10</v>
      </c>
      <c r="B38" s="30">
        <f t="shared" ref="B38:G38" si="5">SUM(B29:B37)</f>
        <v>1056</v>
      </c>
      <c r="C38" s="31">
        <f t="shared" si="5"/>
        <v>1571</v>
      </c>
      <c r="D38" s="31">
        <f t="shared" si="5"/>
        <v>2627</v>
      </c>
      <c r="E38" s="32">
        <f t="shared" si="5"/>
        <v>109</v>
      </c>
      <c r="F38" s="33">
        <f t="shared" si="5"/>
        <v>65</v>
      </c>
      <c r="G38" s="33">
        <f t="shared" si="5"/>
        <v>174</v>
      </c>
    </row>
    <row r="39" spans="1:7" x14ac:dyDescent="0.25">
      <c r="E39" s="3"/>
      <c r="F39" s="3"/>
      <c r="G39" s="3"/>
    </row>
    <row r="40" spans="1:7" x14ac:dyDescent="0.25">
      <c r="A40" s="122" t="s">
        <v>21</v>
      </c>
      <c r="B40" s="123"/>
      <c r="C40" s="123"/>
      <c r="D40" s="123"/>
      <c r="E40" s="123"/>
      <c r="F40" s="123"/>
      <c r="G40" s="123"/>
    </row>
    <row r="41" spans="1:7" ht="15.75" thickBot="1" x14ac:dyDescent="0.3">
      <c r="A41" s="2"/>
      <c r="B41" s="6"/>
      <c r="C41" s="6"/>
      <c r="D41" s="6"/>
      <c r="E41" s="3"/>
      <c r="F41" s="3"/>
      <c r="G41" s="3"/>
    </row>
    <row r="42" spans="1:7" x14ac:dyDescent="0.25">
      <c r="A42" s="7"/>
      <c r="B42" s="124" t="s">
        <v>4</v>
      </c>
      <c r="C42" s="125"/>
      <c r="D42" s="126"/>
      <c r="E42" s="8" t="s">
        <v>5</v>
      </c>
      <c r="F42" s="9"/>
      <c r="G42" s="9"/>
    </row>
    <row r="43" spans="1:7" x14ac:dyDescent="0.25">
      <c r="A43" s="10"/>
      <c r="B43" s="11"/>
      <c r="C43" s="12"/>
      <c r="D43" s="13"/>
      <c r="E43" s="127" t="s">
        <v>6</v>
      </c>
      <c r="F43" s="128"/>
      <c r="G43" s="129"/>
    </row>
    <row r="44" spans="1:7" x14ac:dyDescent="0.25">
      <c r="A44" s="14" t="s">
        <v>7</v>
      </c>
      <c r="B44" s="15" t="s">
        <v>8</v>
      </c>
      <c r="C44" s="16" t="s">
        <v>9</v>
      </c>
      <c r="D44" s="16" t="s">
        <v>10</v>
      </c>
      <c r="E44" s="17" t="s">
        <v>8</v>
      </c>
      <c r="F44" s="18" t="s">
        <v>9</v>
      </c>
      <c r="G44" s="18" t="s">
        <v>10</v>
      </c>
    </row>
    <row r="45" spans="1:7" x14ac:dyDescent="0.25">
      <c r="A45" s="19"/>
      <c r="B45" s="20"/>
      <c r="C45" s="21"/>
      <c r="D45" s="21"/>
      <c r="E45" s="22"/>
      <c r="F45" s="23"/>
      <c r="G45" s="23"/>
    </row>
    <row r="46" spans="1:7" x14ac:dyDescent="0.25">
      <c r="A46" s="2" t="s">
        <v>11</v>
      </c>
      <c r="B46" s="24">
        <v>0</v>
      </c>
      <c r="C46" s="6">
        <v>0</v>
      </c>
      <c r="D46" s="6">
        <f>SUM(B46:C46)</f>
        <v>0</v>
      </c>
      <c r="E46" s="25">
        <v>0</v>
      </c>
      <c r="F46" s="26">
        <v>0</v>
      </c>
      <c r="G46" s="26">
        <f>SUM(E46:F46)</f>
        <v>0</v>
      </c>
    </row>
    <row r="47" spans="1:7" x14ac:dyDescent="0.25">
      <c r="A47" s="2" t="s">
        <v>12</v>
      </c>
      <c r="B47" s="24">
        <v>0</v>
      </c>
      <c r="C47" s="6">
        <v>0</v>
      </c>
      <c r="D47" s="6">
        <f t="shared" ref="D47:D54" si="6">SUM(B47:C47)</f>
        <v>0</v>
      </c>
      <c r="E47" s="25">
        <v>0</v>
      </c>
      <c r="F47" s="26">
        <v>0</v>
      </c>
      <c r="G47" s="26">
        <f t="shared" ref="G47:G54" si="7">SUM(E47:F47)</f>
        <v>0</v>
      </c>
    </row>
    <row r="48" spans="1:7" x14ac:dyDescent="0.25">
      <c r="A48" s="2" t="s">
        <v>13</v>
      </c>
      <c r="B48" s="24">
        <f>2</f>
        <v>2</v>
      </c>
      <c r="C48" s="6">
        <f>5</f>
        <v>5</v>
      </c>
      <c r="D48" s="6">
        <f t="shared" si="6"/>
        <v>7</v>
      </c>
      <c r="E48" s="25">
        <f>1</f>
        <v>1</v>
      </c>
      <c r="F48" s="26">
        <v>0</v>
      </c>
      <c r="G48" s="26">
        <f t="shared" si="7"/>
        <v>1</v>
      </c>
    </row>
    <row r="49" spans="1:7" x14ac:dyDescent="0.25">
      <c r="A49" s="2" t="s">
        <v>14</v>
      </c>
      <c r="B49" s="20">
        <f>5</f>
        <v>5</v>
      </c>
      <c r="C49" s="6">
        <f>6</f>
        <v>6</v>
      </c>
      <c r="D49" s="6">
        <f t="shared" si="6"/>
        <v>11</v>
      </c>
      <c r="E49" s="22">
        <v>0</v>
      </c>
      <c r="F49" s="26">
        <v>0</v>
      </c>
      <c r="G49" s="26">
        <f t="shared" si="7"/>
        <v>0</v>
      </c>
    </row>
    <row r="50" spans="1:7" x14ac:dyDescent="0.25">
      <c r="A50" s="2" t="s">
        <v>15</v>
      </c>
      <c r="B50" s="20">
        <f>12</f>
        <v>12</v>
      </c>
      <c r="C50" s="6">
        <f>20</f>
        <v>20</v>
      </c>
      <c r="D50" s="6">
        <f t="shared" si="6"/>
        <v>32</v>
      </c>
      <c r="E50" s="22">
        <v>0</v>
      </c>
      <c r="F50" s="26">
        <v>0</v>
      </c>
      <c r="G50" s="26">
        <f t="shared" si="7"/>
        <v>0</v>
      </c>
    </row>
    <row r="51" spans="1:7" x14ac:dyDescent="0.25">
      <c r="A51" s="2" t="s">
        <v>16</v>
      </c>
      <c r="B51" s="20">
        <f>15</f>
        <v>15</v>
      </c>
      <c r="C51" s="6">
        <f>32</f>
        <v>32</v>
      </c>
      <c r="D51" s="6">
        <f t="shared" si="6"/>
        <v>47</v>
      </c>
      <c r="E51" s="22">
        <v>0</v>
      </c>
      <c r="F51" s="26">
        <v>0</v>
      </c>
      <c r="G51" s="26">
        <f t="shared" si="7"/>
        <v>0</v>
      </c>
    </row>
    <row r="52" spans="1:7" x14ac:dyDescent="0.25">
      <c r="A52" s="2" t="s">
        <v>17</v>
      </c>
      <c r="B52" s="20">
        <f>15-1</f>
        <v>14</v>
      </c>
      <c r="C52" s="6">
        <f>29</f>
        <v>29</v>
      </c>
      <c r="D52" s="6">
        <f t="shared" si="6"/>
        <v>43</v>
      </c>
      <c r="E52" s="22">
        <f>1+1</f>
        <v>2</v>
      </c>
      <c r="F52" s="26">
        <v>0</v>
      </c>
      <c r="G52" s="26">
        <f t="shared" si="7"/>
        <v>2</v>
      </c>
    </row>
    <row r="53" spans="1:7" x14ac:dyDescent="0.25">
      <c r="A53" s="2" t="s">
        <v>18</v>
      </c>
      <c r="B53" s="20">
        <f>27-1</f>
        <v>26</v>
      </c>
      <c r="C53" s="6">
        <f>39</f>
        <v>39</v>
      </c>
      <c r="D53" s="6">
        <f t="shared" si="6"/>
        <v>65</v>
      </c>
      <c r="E53" s="22">
        <f>1</f>
        <v>1</v>
      </c>
      <c r="F53" s="26">
        <f>1</f>
        <v>1</v>
      </c>
      <c r="G53" s="26">
        <f t="shared" si="7"/>
        <v>2</v>
      </c>
    </row>
    <row r="54" spans="1:7" x14ac:dyDescent="0.25">
      <c r="A54" s="2" t="s">
        <v>19</v>
      </c>
      <c r="B54" s="20">
        <f>7+0+2</f>
        <v>9</v>
      </c>
      <c r="C54" s="6">
        <f>6+1+1</f>
        <v>8</v>
      </c>
      <c r="D54" s="27">
        <f t="shared" si="6"/>
        <v>17</v>
      </c>
      <c r="E54" s="22">
        <f>1</f>
        <v>1</v>
      </c>
      <c r="F54" s="26">
        <v>0</v>
      </c>
      <c r="G54" s="28">
        <f t="shared" si="7"/>
        <v>1</v>
      </c>
    </row>
    <row r="55" spans="1:7" x14ac:dyDescent="0.25">
      <c r="A55" s="29" t="s">
        <v>10</v>
      </c>
      <c r="B55" s="30">
        <f t="shared" ref="B55:G55" si="8">SUM(B46:B54)</f>
        <v>83</v>
      </c>
      <c r="C55" s="31">
        <f t="shared" si="8"/>
        <v>139</v>
      </c>
      <c r="D55" s="31">
        <f t="shared" si="8"/>
        <v>222</v>
      </c>
      <c r="E55" s="32">
        <f t="shared" si="8"/>
        <v>5</v>
      </c>
      <c r="F55" s="33">
        <f t="shared" si="8"/>
        <v>1</v>
      </c>
      <c r="G55" s="33">
        <f t="shared" si="8"/>
        <v>6</v>
      </c>
    </row>
    <row r="56" spans="1:7" x14ac:dyDescent="0.25">
      <c r="E56" s="3"/>
      <c r="F56" s="3"/>
      <c r="G56" s="3"/>
    </row>
    <row r="57" spans="1:7" x14ac:dyDescent="0.25">
      <c r="E57" s="3"/>
      <c r="F57" s="3"/>
      <c r="G57" s="3"/>
    </row>
    <row r="58" spans="1:7" x14ac:dyDescent="0.25">
      <c r="A58" s="122" t="s">
        <v>22</v>
      </c>
      <c r="B58" s="123"/>
      <c r="C58" s="123"/>
      <c r="D58" s="123"/>
      <c r="E58" s="123"/>
      <c r="F58" s="123"/>
      <c r="G58" s="123"/>
    </row>
    <row r="59" spans="1:7" ht="15.75" thickBot="1" x14ac:dyDescent="0.3">
      <c r="A59" s="2"/>
      <c r="B59" s="6"/>
      <c r="C59" s="6"/>
      <c r="D59" s="6"/>
      <c r="E59" s="3"/>
      <c r="F59" s="3"/>
      <c r="G59" s="3"/>
    </row>
    <row r="60" spans="1:7" x14ac:dyDescent="0.25">
      <c r="A60" s="7"/>
      <c r="B60" s="119" t="s">
        <v>4</v>
      </c>
      <c r="C60" s="120"/>
      <c r="D60" s="121"/>
      <c r="E60" s="34" t="s">
        <v>23</v>
      </c>
      <c r="F60" s="35"/>
      <c r="G60" s="35"/>
    </row>
    <row r="61" spans="1:7" x14ac:dyDescent="0.25">
      <c r="A61" s="14" t="s">
        <v>7</v>
      </c>
      <c r="B61" s="15" t="s">
        <v>8</v>
      </c>
      <c r="C61" s="16" t="s">
        <v>9</v>
      </c>
      <c r="D61" s="16" t="s">
        <v>10</v>
      </c>
      <c r="E61" s="17" t="s">
        <v>8</v>
      </c>
      <c r="F61" s="18" t="s">
        <v>9</v>
      </c>
      <c r="G61" s="18" t="s">
        <v>10</v>
      </c>
    </row>
    <row r="62" spans="1:7" x14ac:dyDescent="0.25">
      <c r="A62" s="19"/>
      <c r="B62" s="20"/>
      <c r="C62" s="21"/>
      <c r="D62" s="21"/>
      <c r="E62" s="22"/>
      <c r="F62" s="23"/>
      <c r="G62" s="23"/>
    </row>
    <row r="63" spans="1:7" x14ac:dyDescent="0.25">
      <c r="A63" s="2" t="s">
        <v>11</v>
      </c>
      <c r="B63" s="24">
        <f>0</f>
        <v>0</v>
      </c>
      <c r="C63" s="6">
        <f>3</f>
        <v>3</v>
      </c>
      <c r="D63" s="6">
        <f>SUM(B63:C63)</f>
        <v>3</v>
      </c>
      <c r="E63" s="25">
        <v>0</v>
      </c>
      <c r="F63" s="26">
        <v>0</v>
      </c>
      <c r="G63" s="26">
        <f>SUM(E63:F63)</f>
        <v>0</v>
      </c>
    </row>
    <row r="64" spans="1:7" x14ac:dyDescent="0.25">
      <c r="A64" s="2" t="s">
        <v>12</v>
      </c>
      <c r="B64" s="24">
        <f>5</f>
        <v>5</v>
      </c>
      <c r="C64" s="6">
        <f>6</f>
        <v>6</v>
      </c>
      <c r="D64" s="6">
        <f t="shared" ref="D64:D71" si="9">SUM(B64:C64)</f>
        <v>11</v>
      </c>
      <c r="E64" s="25">
        <v>0</v>
      </c>
      <c r="F64" s="26">
        <v>0</v>
      </c>
      <c r="G64" s="26">
        <f t="shared" ref="G64:G71" si="10">SUM(E64:F64)</f>
        <v>0</v>
      </c>
    </row>
    <row r="65" spans="1:7" x14ac:dyDescent="0.25">
      <c r="A65" s="2" t="s">
        <v>13</v>
      </c>
      <c r="B65" s="24">
        <f>28</f>
        <v>28</v>
      </c>
      <c r="C65" s="6">
        <f>22</f>
        <v>22</v>
      </c>
      <c r="D65" s="6">
        <f t="shared" si="9"/>
        <v>50</v>
      </c>
      <c r="E65" s="25">
        <v>0</v>
      </c>
      <c r="F65" s="26">
        <v>0</v>
      </c>
      <c r="G65" s="26">
        <f t="shared" si="10"/>
        <v>0</v>
      </c>
    </row>
    <row r="66" spans="1:7" x14ac:dyDescent="0.25">
      <c r="A66" s="2" t="s">
        <v>14</v>
      </c>
      <c r="B66" s="20">
        <f>133</f>
        <v>133</v>
      </c>
      <c r="C66" s="6">
        <f>81</f>
        <v>81</v>
      </c>
      <c r="D66" s="6">
        <f t="shared" si="9"/>
        <v>214</v>
      </c>
      <c r="E66" s="22">
        <f>1</f>
        <v>1</v>
      </c>
      <c r="F66" s="26">
        <v>0</v>
      </c>
      <c r="G66" s="26">
        <f t="shared" si="10"/>
        <v>1</v>
      </c>
    </row>
    <row r="67" spans="1:7" x14ac:dyDescent="0.25">
      <c r="A67" s="2" t="s">
        <v>15</v>
      </c>
      <c r="B67" s="20">
        <f>164-1</f>
        <v>163</v>
      </c>
      <c r="C67" s="6">
        <f>150</f>
        <v>150</v>
      </c>
      <c r="D67" s="6">
        <f t="shared" si="9"/>
        <v>313</v>
      </c>
      <c r="E67" s="22">
        <f>1+2</f>
        <v>3</v>
      </c>
      <c r="F67" s="26">
        <f>1</f>
        <v>1</v>
      </c>
      <c r="G67" s="26">
        <f t="shared" si="10"/>
        <v>4</v>
      </c>
    </row>
    <row r="68" spans="1:7" x14ac:dyDescent="0.25">
      <c r="A68" s="2" t="s">
        <v>16</v>
      </c>
      <c r="B68" s="20">
        <f>213</f>
        <v>213</v>
      </c>
      <c r="C68" s="6">
        <f>199-1-1-1-1</f>
        <v>195</v>
      </c>
      <c r="D68" s="6">
        <f t="shared" si="9"/>
        <v>408</v>
      </c>
      <c r="E68" s="22">
        <f>1+1+2+2</f>
        <v>6</v>
      </c>
      <c r="F68" s="26">
        <f>1+1+1+1</f>
        <v>4</v>
      </c>
      <c r="G68" s="26">
        <f t="shared" si="10"/>
        <v>10</v>
      </c>
    </row>
    <row r="69" spans="1:7" x14ac:dyDescent="0.25">
      <c r="A69" s="2" t="s">
        <v>17</v>
      </c>
      <c r="B69" s="20">
        <f>302</f>
        <v>302</v>
      </c>
      <c r="C69" s="6">
        <f>222-1-1</f>
        <v>220</v>
      </c>
      <c r="D69" s="6">
        <f t="shared" si="9"/>
        <v>522</v>
      </c>
      <c r="E69" s="22">
        <f>1+1+4+1+5</f>
        <v>12</v>
      </c>
      <c r="F69" s="26">
        <f>1+3</f>
        <v>4</v>
      </c>
      <c r="G69" s="26">
        <f t="shared" si="10"/>
        <v>16</v>
      </c>
    </row>
    <row r="70" spans="1:7" x14ac:dyDescent="0.25">
      <c r="A70" s="2" t="s">
        <v>18</v>
      </c>
      <c r="B70" s="20">
        <f>482-1-3-1-2</f>
        <v>475</v>
      </c>
      <c r="C70" s="6">
        <f>238-1-2-1</f>
        <v>234</v>
      </c>
      <c r="D70" s="6">
        <f t="shared" si="9"/>
        <v>709</v>
      </c>
      <c r="E70" s="22">
        <f>1+4+5+7+10</f>
        <v>27</v>
      </c>
      <c r="F70" s="26">
        <f>2+4+2+1</f>
        <v>9</v>
      </c>
      <c r="G70" s="26">
        <f t="shared" si="10"/>
        <v>36</v>
      </c>
    </row>
    <row r="71" spans="1:7" x14ac:dyDescent="0.25">
      <c r="A71" s="2" t="s">
        <v>19</v>
      </c>
      <c r="B71" s="20">
        <f>181+12+2+22+1-1-1</f>
        <v>216</v>
      </c>
      <c r="C71" s="6">
        <f>68+4+20+2+1-1</f>
        <v>94</v>
      </c>
      <c r="D71" s="27">
        <f t="shared" si="9"/>
        <v>310</v>
      </c>
      <c r="E71" s="22">
        <f>4+3+4+4+2+3+1</f>
        <v>21</v>
      </c>
      <c r="F71" s="26">
        <f>2+1+1+1+1</f>
        <v>6</v>
      </c>
      <c r="G71" s="28">
        <f t="shared" si="10"/>
        <v>27</v>
      </c>
    </row>
    <row r="72" spans="1:7" x14ac:dyDescent="0.25">
      <c r="A72" s="29" t="s">
        <v>10</v>
      </c>
      <c r="B72" s="30">
        <f t="shared" ref="B72:G72" si="11">SUM(B63:B71)</f>
        <v>1535</v>
      </c>
      <c r="C72" s="31">
        <f>SUM(C63:C71)</f>
        <v>1005</v>
      </c>
      <c r="D72" s="31">
        <f t="shared" si="11"/>
        <v>2540</v>
      </c>
      <c r="E72" s="32">
        <f t="shared" si="11"/>
        <v>70</v>
      </c>
      <c r="F72" s="33">
        <f t="shared" si="11"/>
        <v>24</v>
      </c>
      <c r="G72" s="33">
        <f t="shared" si="11"/>
        <v>94</v>
      </c>
    </row>
    <row r="73" spans="1:7" x14ac:dyDescent="0.25">
      <c r="E73" s="3"/>
      <c r="F73" s="3"/>
      <c r="G73" s="3"/>
    </row>
    <row r="74" spans="1:7" x14ac:dyDescent="0.25">
      <c r="A74" s="122" t="s">
        <v>24</v>
      </c>
      <c r="B74" s="123"/>
      <c r="C74" s="123"/>
      <c r="D74" s="123"/>
      <c r="E74" s="123"/>
      <c r="F74" s="123"/>
      <c r="G74" s="123"/>
    </row>
    <row r="75" spans="1:7" ht="15.75" thickBot="1" x14ac:dyDescent="0.3">
      <c r="A75" s="2"/>
      <c r="B75" s="6"/>
      <c r="C75" s="6"/>
      <c r="D75" s="6"/>
      <c r="E75" s="3"/>
      <c r="F75" s="3"/>
      <c r="G75" s="3"/>
    </row>
    <row r="76" spans="1:7" x14ac:dyDescent="0.25">
      <c r="A76" s="7"/>
      <c r="B76" s="119" t="s">
        <v>4</v>
      </c>
      <c r="C76" s="120"/>
      <c r="D76" s="121"/>
      <c r="E76" s="34" t="s">
        <v>23</v>
      </c>
      <c r="F76" s="35"/>
      <c r="G76" s="35"/>
    </row>
    <row r="77" spans="1:7" x14ac:dyDescent="0.25">
      <c r="A77" s="14" t="s">
        <v>7</v>
      </c>
      <c r="B77" s="15" t="s">
        <v>8</v>
      </c>
      <c r="C77" s="16" t="s">
        <v>9</v>
      </c>
      <c r="D77" s="16" t="s">
        <v>10</v>
      </c>
      <c r="E77" s="17" t="s">
        <v>8</v>
      </c>
      <c r="F77" s="18" t="s">
        <v>9</v>
      </c>
      <c r="G77" s="18" t="s">
        <v>10</v>
      </c>
    </row>
    <row r="78" spans="1:7" x14ac:dyDescent="0.25">
      <c r="A78" s="19"/>
      <c r="B78" s="20"/>
      <c r="C78" s="21"/>
      <c r="D78" s="21"/>
      <c r="E78" s="22"/>
      <c r="F78" s="23"/>
      <c r="G78" s="23"/>
    </row>
    <row r="79" spans="1:7" x14ac:dyDescent="0.25">
      <c r="A79" s="2" t="s">
        <v>11</v>
      </c>
      <c r="B79" s="24"/>
      <c r="C79" s="6"/>
      <c r="D79" s="6">
        <f>SUM(B79:C79)</f>
        <v>0</v>
      </c>
      <c r="E79" s="36">
        <v>0</v>
      </c>
      <c r="F79" s="37">
        <v>0</v>
      </c>
      <c r="G79" s="26">
        <f>SUM(E79:F79)</f>
        <v>0</v>
      </c>
    </row>
    <row r="80" spans="1:7" x14ac:dyDescent="0.25">
      <c r="A80" s="2" t="s">
        <v>12</v>
      </c>
      <c r="B80" s="24">
        <f>0</f>
        <v>0</v>
      </c>
      <c r="C80" s="6">
        <f>2</f>
        <v>2</v>
      </c>
      <c r="D80" s="6">
        <f t="shared" ref="D80:D87" si="12">SUM(B80:C80)</f>
        <v>2</v>
      </c>
      <c r="E80" s="36">
        <v>0</v>
      </c>
      <c r="F80" s="37">
        <v>0</v>
      </c>
      <c r="G80" s="26">
        <f t="shared" ref="G80:G87" si="13">SUM(E80:F80)</f>
        <v>0</v>
      </c>
    </row>
    <row r="81" spans="1:7" x14ac:dyDescent="0.25">
      <c r="A81" s="2" t="s">
        <v>13</v>
      </c>
      <c r="B81" s="24">
        <f>6</f>
        <v>6</v>
      </c>
      <c r="C81" s="6">
        <f>10</f>
        <v>10</v>
      </c>
      <c r="D81" s="6">
        <f t="shared" si="12"/>
        <v>16</v>
      </c>
      <c r="E81" s="36">
        <v>0</v>
      </c>
      <c r="F81" s="37">
        <v>0</v>
      </c>
      <c r="G81" s="26">
        <f t="shared" si="13"/>
        <v>0</v>
      </c>
    </row>
    <row r="82" spans="1:7" x14ac:dyDescent="0.25">
      <c r="A82" s="2" t="s">
        <v>14</v>
      </c>
      <c r="B82" s="20">
        <f>16</f>
        <v>16</v>
      </c>
      <c r="C82" s="6">
        <f>14</f>
        <v>14</v>
      </c>
      <c r="D82" s="6">
        <f t="shared" si="12"/>
        <v>30</v>
      </c>
      <c r="E82" s="36">
        <v>0</v>
      </c>
      <c r="F82" s="37">
        <v>0</v>
      </c>
      <c r="G82" s="26">
        <f t="shared" si="13"/>
        <v>0</v>
      </c>
    </row>
    <row r="83" spans="1:7" x14ac:dyDescent="0.25">
      <c r="A83" s="2" t="s">
        <v>15</v>
      </c>
      <c r="B83" s="20">
        <f>30</f>
        <v>30</v>
      </c>
      <c r="C83" s="6">
        <f>34</f>
        <v>34</v>
      </c>
      <c r="D83" s="6">
        <f t="shared" si="12"/>
        <v>64</v>
      </c>
      <c r="E83" s="38">
        <f>1</f>
        <v>1</v>
      </c>
      <c r="F83" s="37">
        <v>0</v>
      </c>
      <c r="G83" s="26">
        <f t="shared" si="13"/>
        <v>1</v>
      </c>
    </row>
    <row r="84" spans="1:7" x14ac:dyDescent="0.25">
      <c r="A84" s="2" t="s">
        <v>16</v>
      </c>
      <c r="B84" s="20">
        <f>35</f>
        <v>35</v>
      </c>
      <c r="C84" s="6">
        <f>25</f>
        <v>25</v>
      </c>
      <c r="D84" s="6">
        <f t="shared" si="12"/>
        <v>60</v>
      </c>
      <c r="E84" s="37">
        <v>0</v>
      </c>
      <c r="F84" s="37">
        <v>0</v>
      </c>
      <c r="G84" s="26">
        <f t="shared" si="13"/>
        <v>0</v>
      </c>
    </row>
    <row r="85" spans="1:7" x14ac:dyDescent="0.25">
      <c r="A85" s="2" t="s">
        <v>17</v>
      </c>
      <c r="B85" s="20">
        <f>29</f>
        <v>29</v>
      </c>
      <c r="C85" s="6">
        <f>36</f>
        <v>36</v>
      </c>
      <c r="D85" s="6">
        <f t="shared" si="12"/>
        <v>65</v>
      </c>
      <c r="E85" s="36">
        <v>0</v>
      </c>
      <c r="F85" s="37">
        <v>0</v>
      </c>
      <c r="G85" s="26">
        <f t="shared" si="13"/>
        <v>0</v>
      </c>
    </row>
    <row r="86" spans="1:7" x14ac:dyDescent="0.25">
      <c r="A86" s="2" t="s">
        <v>18</v>
      </c>
      <c r="B86" s="20">
        <f>62</f>
        <v>62</v>
      </c>
      <c r="C86" s="6">
        <f>58</f>
        <v>58</v>
      </c>
      <c r="D86" s="6">
        <f t="shared" si="12"/>
        <v>120</v>
      </c>
      <c r="E86" s="38">
        <f>1</f>
        <v>1</v>
      </c>
      <c r="F86" s="37">
        <v>0</v>
      </c>
      <c r="G86" s="26">
        <f t="shared" si="13"/>
        <v>1</v>
      </c>
    </row>
    <row r="87" spans="1:7" x14ac:dyDescent="0.25">
      <c r="A87" s="2" t="s">
        <v>19</v>
      </c>
      <c r="B87" s="20">
        <f>23+0+7</f>
        <v>30</v>
      </c>
      <c r="C87" s="6">
        <f>12+1+2</f>
        <v>15</v>
      </c>
      <c r="D87" s="27">
        <f t="shared" si="12"/>
        <v>45</v>
      </c>
      <c r="E87" s="39">
        <v>0</v>
      </c>
      <c r="F87" s="37">
        <v>0</v>
      </c>
      <c r="G87" s="28">
        <f t="shared" si="13"/>
        <v>0</v>
      </c>
    </row>
    <row r="88" spans="1:7" x14ac:dyDescent="0.25">
      <c r="A88" s="29" t="s">
        <v>10</v>
      </c>
      <c r="B88" s="30">
        <f t="shared" ref="B88:G88" si="14">SUM(B79:B87)</f>
        <v>208</v>
      </c>
      <c r="C88" s="31">
        <f t="shared" si="14"/>
        <v>194</v>
      </c>
      <c r="D88" s="31">
        <f t="shared" si="14"/>
        <v>402</v>
      </c>
      <c r="E88" s="32">
        <f>SUM(E79:E87)</f>
        <v>2</v>
      </c>
      <c r="F88" s="33">
        <f>SUM(F79:F87)</f>
        <v>0</v>
      </c>
      <c r="G88" s="33">
        <f t="shared" si="14"/>
        <v>2</v>
      </c>
    </row>
    <row r="89" spans="1:7" x14ac:dyDescent="0.25">
      <c r="E89" s="3"/>
      <c r="F89" s="3"/>
      <c r="G89" s="3"/>
    </row>
  </sheetData>
  <mergeCells count="15">
    <mergeCell ref="A23:G23"/>
    <mergeCell ref="A2:G2"/>
    <mergeCell ref="A4:G4"/>
    <mergeCell ref="A6:G6"/>
    <mergeCell ref="B8:D8"/>
    <mergeCell ref="E9:G9"/>
    <mergeCell ref="B60:D60"/>
    <mergeCell ref="A74:G74"/>
    <mergeCell ref="B76:D76"/>
    <mergeCell ref="B25:D25"/>
    <mergeCell ref="E26:G26"/>
    <mergeCell ref="A40:G40"/>
    <mergeCell ref="B42:D42"/>
    <mergeCell ref="E43:G43"/>
    <mergeCell ref="A58:G58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B29" sqref="B29"/>
    </sheetView>
  </sheetViews>
  <sheetFormatPr defaultRowHeight="15" x14ac:dyDescent="0.25"/>
  <sheetData>
    <row r="1" spans="1:19" x14ac:dyDescent="0.25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0" t="s">
        <v>25</v>
      </c>
      <c r="L1" s="41"/>
      <c r="M1" s="41"/>
      <c r="N1" s="41"/>
      <c r="O1" s="41"/>
      <c r="P1" s="41"/>
      <c r="Q1" s="41"/>
      <c r="R1" s="41"/>
      <c r="S1" s="41"/>
    </row>
    <row r="2" spans="1:19" x14ac:dyDescent="0.25">
      <c r="A2" s="42" t="s">
        <v>30</v>
      </c>
      <c r="B2" s="43"/>
      <c r="C2" s="43"/>
      <c r="D2" s="43"/>
      <c r="E2" s="44"/>
      <c r="F2" s="44"/>
      <c r="G2" s="43"/>
      <c r="H2" s="43"/>
      <c r="I2" s="43"/>
      <c r="J2" s="43"/>
      <c r="K2" s="42" t="s">
        <v>30</v>
      </c>
      <c r="L2" s="43"/>
      <c r="M2" s="43"/>
      <c r="N2" s="43"/>
      <c r="O2" s="44"/>
      <c r="P2" s="44"/>
      <c r="Q2" s="43"/>
      <c r="R2" s="43"/>
      <c r="S2" s="43"/>
    </row>
    <row r="3" spans="1:19" x14ac:dyDescent="0.25">
      <c r="A3" s="43"/>
      <c r="B3" s="43"/>
      <c r="C3" s="43"/>
      <c r="D3" s="43"/>
      <c r="E3" s="44"/>
      <c r="F3" s="42"/>
      <c r="G3" s="43"/>
      <c r="H3" s="43"/>
      <c r="I3" s="43"/>
      <c r="J3" s="43"/>
      <c r="K3" s="43"/>
      <c r="L3" s="43"/>
      <c r="M3" s="43"/>
      <c r="N3" s="43"/>
      <c r="O3" s="44"/>
      <c r="P3" s="42"/>
      <c r="Q3" s="43"/>
      <c r="R3" s="43"/>
      <c r="S3" s="43"/>
    </row>
    <row r="4" spans="1:19" x14ac:dyDescent="0.25">
      <c r="A4" s="42" t="s">
        <v>26</v>
      </c>
      <c r="B4" s="43"/>
      <c r="C4" s="43"/>
      <c r="D4" s="43"/>
      <c r="E4" s="44"/>
      <c r="F4" s="44"/>
      <c r="G4" s="43"/>
      <c r="H4" s="43"/>
      <c r="I4" s="43"/>
      <c r="J4" s="43"/>
      <c r="K4" s="42" t="s">
        <v>26</v>
      </c>
      <c r="L4" s="43"/>
      <c r="M4" s="43"/>
      <c r="N4" s="43"/>
      <c r="O4" s="44"/>
      <c r="P4" s="44"/>
      <c r="Q4" s="43"/>
      <c r="R4" s="43"/>
      <c r="S4" s="43"/>
    </row>
    <row r="5" spans="1:19" x14ac:dyDescent="0.25">
      <c r="A5" s="42"/>
      <c r="B5" s="43"/>
      <c r="C5" s="43"/>
      <c r="D5" s="43"/>
      <c r="E5" s="44"/>
      <c r="F5" s="44"/>
      <c r="G5" s="43"/>
      <c r="H5" s="43"/>
      <c r="I5" s="43"/>
      <c r="J5" s="43"/>
      <c r="K5" s="42"/>
      <c r="L5" s="43"/>
      <c r="M5" s="43"/>
      <c r="N5" s="43"/>
      <c r="O5" s="44"/>
      <c r="P5" s="44"/>
      <c r="Q5" s="43"/>
      <c r="R5" s="43"/>
      <c r="S5" s="43"/>
    </row>
    <row r="6" spans="1:19" x14ac:dyDescent="0.25">
      <c r="A6" s="42" t="s">
        <v>27</v>
      </c>
      <c r="B6" s="43"/>
      <c r="C6" s="43"/>
      <c r="D6" s="43"/>
      <c r="E6" s="44"/>
      <c r="F6" s="42"/>
      <c r="G6" s="43"/>
      <c r="H6" s="43"/>
      <c r="I6" s="43"/>
      <c r="J6" s="43"/>
      <c r="K6" s="42" t="s">
        <v>28</v>
      </c>
      <c r="L6" s="43"/>
      <c r="M6" s="43"/>
      <c r="N6" s="43"/>
      <c r="O6" s="44"/>
      <c r="P6" s="42"/>
      <c r="Q6" s="43"/>
      <c r="R6" s="43"/>
      <c r="S6" s="43"/>
    </row>
    <row r="7" spans="1:19" x14ac:dyDescent="0.25">
      <c r="A7" s="42"/>
      <c r="B7" s="43"/>
      <c r="C7" s="43"/>
      <c r="D7" s="43"/>
      <c r="E7" s="44"/>
      <c r="F7" s="42"/>
      <c r="G7" s="43"/>
      <c r="H7" s="43"/>
      <c r="I7" s="43"/>
      <c r="J7" s="43"/>
      <c r="K7" s="42"/>
      <c r="L7" s="43"/>
      <c r="M7" s="43"/>
      <c r="N7" s="43"/>
      <c r="O7" s="44"/>
      <c r="P7" s="42"/>
      <c r="Q7" s="43"/>
      <c r="R7" s="43"/>
      <c r="S7" s="43"/>
    </row>
    <row r="8" spans="1:19" x14ac:dyDescent="0.25">
      <c r="A8" s="42" t="s">
        <v>29</v>
      </c>
      <c r="B8" s="45"/>
      <c r="C8" s="42"/>
      <c r="D8" s="42"/>
      <c r="E8" s="45"/>
      <c r="F8" s="42"/>
      <c r="G8" s="42"/>
      <c r="H8" s="42"/>
      <c r="I8" s="42"/>
      <c r="J8" s="42"/>
      <c r="K8" s="42" t="s">
        <v>29</v>
      </c>
      <c r="L8" s="45"/>
      <c r="M8" s="42"/>
      <c r="N8" s="42"/>
      <c r="O8" s="45"/>
      <c r="P8" s="42"/>
      <c r="Q8" s="42"/>
      <c r="R8" s="42"/>
      <c r="S8" s="42"/>
    </row>
    <row r="9" spans="1:19" ht="15.75" thickBo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x14ac:dyDescent="0.25">
      <c r="A10" s="46"/>
      <c r="B10" s="47" t="s">
        <v>10</v>
      </c>
      <c r="C10" s="48"/>
      <c r="D10" s="48"/>
      <c r="E10" s="49"/>
      <c r="F10" s="49"/>
      <c r="G10" s="49"/>
      <c r="H10" s="49"/>
      <c r="I10" s="49"/>
      <c r="J10" s="49"/>
      <c r="K10" s="46"/>
      <c r="L10" s="47" t="s">
        <v>10</v>
      </c>
      <c r="M10" s="48"/>
      <c r="N10" s="48"/>
      <c r="O10" s="49"/>
      <c r="P10" s="49"/>
      <c r="Q10" s="49"/>
      <c r="R10" s="49"/>
      <c r="S10" s="49"/>
    </row>
    <row r="11" spans="1:19" x14ac:dyDescent="0.25">
      <c r="A11" s="50" t="s">
        <v>7</v>
      </c>
      <c r="B11" s="51" t="s">
        <v>8</v>
      </c>
      <c r="C11" s="52" t="s">
        <v>9</v>
      </c>
      <c r="D11" s="52" t="s">
        <v>10</v>
      </c>
      <c r="E11" s="49"/>
      <c r="F11" s="49"/>
      <c r="G11" s="49"/>
      <c r="H11" s="49"/>
      <c r="I11" s="49"/>
      <c r="J11" s="49"/>
      <c r="K11" s="50" t="s">
        <v>7</v>
      </c>
      <c r="L11" s="51" t="s">
        <v>8</v>
      </c>
      <c r="M11" s="52" t="s">
        <v>9</v>
      </c>
      <c r="N11" s="52" t="s">
        <v>10</v>
      </c>
      <c r="O11" s="49"/>
      <c r="P11" s="49"/>
      <c r="Q11" s="49"/>
      <c r="R11" s="49"/>
      <c r="S11" s="49"/>
    </row>
    <row r="12" spans="1:19" x14ac:dyDescent="0.25">
      <c r="A12" s="53"/>
      <c r="B12" s="54"/>
      <c r="C12" s="53"/>
      <c r="D12" s="53"/>
      <c r="E12" s="49"/>
      <c r="F12" s="49"/>
      <c r="G12" s="49"/>
      <c r="H12" s="49"/>
      <c r="I12" s="49"/>
      <c r="J12" s="49"/>
      <c r="K12" s="53"/>
      <c r="L12" s="54"/>
      <c r="M12" s="53"/>
      <c r="N12" s="53"/>
      <c r="O12" s="49"/>
      <c r="P12" s="49"/>
      <c r="Q12" s="49"/>
      <c r="R12" s="49"/>
      <c r="S12" s="49"/>
    </row>
    <row r="13" spans="1:19" x14ac:dyDescent="0.25">
      <c r="A13" s="41" t="s">
        <v>11</v>
      </c>
      <c r="B13" s="55">
        <v>41</v>
      </c>
      <c r="C13" s="55">
        <v>1117</v>
      </c>
      <c r="D13" s="56">
        <v>1158</v>
      </c>
      <c r="E13" s="49"/>
      <c r="F13" s="49"/>
      <c r="G13" s="49"/>
      <c r="H13" s="49"/>
      <c r="I13" s="49"/>
      <c r="J13" s="49"/>
      <c r="K13" s="41" t="s">
        <v>11</v>
      </c>
      <c r="L13" s="55">
        <v>267</v>
      </c>
      <c r="M13" s="55">
        <v>1722</v>
      </c>
      <c r="N13" s="56">
        <v>1989</v>
      </c>
      <c r="O13" s="49"/>
      <c r="P13" s="49"/>
      <c r="Q13" s="49"/>
      <c r="R13" s="49"/>
      <c r="S13" s="49"/>
    </row>
    <row r="14" spans="1:19" x14ac:dyDescent="0.25">
      <c r="A14" s="41" t="s">
        <v>12</v>
      </c>
      <c r="B14" s="55">
        <v>187</v>
      </c>
      <c r="C14" s="55">
        <v>3362</v>
      </c>
      <c r="D14" s="56">
        <v>3549</v>
      </c>
      <c r="E14" s="49"/>
      <c r="F14" s="49"/>
      <c r="G14" s="49"/>
      <c r="H14" s="49"/>
      <c r="I14" s="49"/>
      <c r="J14" s="49"/>
      <c r="K14" s="41" t="s">
        <v>12</v>
      </c>
      <c r="L14" s="55">
        <v>815</v>
      </c>
      <c r="M14" s="55">
        <v>4150</v>
      </c>
      <c r="N14" s="56">
        <v>4965</v>
      </c>
      <c r="O14" s="49"/>
      <c r="P14" s="49"/>
      <c r="Q14" s="49"/>
      <c r="R14" s="49"/>
      <c r="S14" s="49"/>
    </row>
    <row r="15" spans="1:19" x14ac:dyDescent="0.25">
      <c r="A15" s="41" t="s">
        <v>13</v>
      </c>
      <c r="B15" s="55">
        <v>158</v>
      </c>
      <c r="C15" s="55">
        <v>3301</v>
      </c>
      <c r="D15" s="56">
        <v>3459</v>
      </c>
      <c r="E15" s="49"/>
      <c r="F15" s="49"/>
      <c r="G15" s="49"/>
      <c r="H15" s="49"/>
      <c r="I15" s="49"/>
      <c r="J15" s="49"/>
      <c r="K15" s="41" t="s">
        <v>13</v>
      </c>
      <c r="L15" s="55">
        <v>866</v>
      </c>
      <c r="M15" s="55">
        <v>4470</v>
      </c>
      <c r="N15" s="56">
        <v>5336</v>
      </c>
      <c r="O15" s="49"/>
      <c r="P15" s="49"/>
      <c r="Q15" s="49"/>
      <c r="R15" s="49"/>
      <c r="S15" s="49"/>
    </row>
    <row r="16" spans="1:19" x14ac:dyDescent="0.25">
      <c r="A16" s="41" t="s">
        <v>14</v>
      </c>
      <c r="B16" s="55">
        <v>100</v>
      </c>
      <c r="C16" s="55">
        <v>2862</v>
      </c>
      <c r="D16" s="56">
        <v>2962</v>
      </c>
      <c r="E16" s="49"/>
      <c r="F16" s="49"/>
      <c r="G16" s="49"/>
      <c r="H16" s="49"/>
      <c r="I16" s="49"/>
      <c r="J16" s="49"/>
      <c r="K16" s="41" t="s">
        <v>14</v>
      </c>
      <c r="L16" s="55">
        <v>854</v>
      </c>
      <c r="M16" s="55">
        <v>4348</v>
      </c>
      <c r="N16" s="56">
        <v>5202</v>
      </c>
      <c r="O16" s="49"/>
      <c r="P16" s="49"/>
      <c r="Q16" s="49"/>
      <c r="R16" s="49"/>
      <c r="S16" s="49"/>
    </row>
    <row r="17" spans="1:19" x14ac:dyDescent="0.25">
      <c r="A17" s="41" t="s">
        <v>15</v>
      </c>
      <c r="B17" s="55">
        <v>62</v>
      </c>
      <c r="C17" s="55">
        <v>2582</v>
      </c>
      <c r="D17" s="56">
        <v>2644</v>
      </c>
      <c r="E17" s="49"/>
      <c r="F17" s="49"/>
      <c r="G17" s="49"/>
      <c r="H17" s="49"/>
      <c r="I17" s="49"/>
      <c r="J17" s="49"/>
      <c r="K17" s="41" t="s">
        <v>15</v>
      </c>
      <c r="L17" s="55">
        <v>547</v>
      </c>
      <c r="M17" s="55">
        <v>3417</v>
      </c>
      <c r="N17" s="56">
        <v>3964</v>
      </c>
      <c r="O17" s="49"/>
      <c r="P17" s="49"/>
      <c r="Q17" s="49"/>
      <c r="R17" s="49"/>
      <c r="S17" s="49"/>
    </row>
    <row r="18" spans="1:19" x14ac:dyDescent="0.25">
      <c r="A18" s="41" t="s">
        <v>16</v>
      </c>
      <c r="B18" s="55">
        <v>30</v>
      </c>
      <c r="C18" s="55">
        <v>2776</v>
      </c>
      <c r="D18" s="56">
        <v>2806</v>
      </c>
      <c r="E18" s="49"/>
      <c r="F18" s="49"/>
      <c r="G18" s="49"/>
      <c r="H18" s="49"/>
      <c r="I18" s="49"/>
      <c r="J18" s="49"/>
      <c r="K18" s="41" t="s">
        <v>16</v>
      </c>
      <c r="L18" s="55">
        <v>505</v>
      </c>
      <c r="M18" s="55">
        <v>2882</v>
      </c>
      <c r="N18" s="56">
        <v>3387</v>
      </c>
      <c r="O18" s="49"/>
      <c r="P18" s="49"/>
      <c r="Q18" s="49"/>
      <c r="R18" s="49"/>
      <c r="S18" s="49"/>
    </row>
    <row r="19" spans="1:19" x14ac:dyDescent="0.25">
      <c r="A19" s="41" t="s">
        <v>17</v>
      </c>
      <c r="B19" s="55">
        <v>37</v>
      </c>
      <c r="C19" s="55">
        <v>2860</v>
      </c>
      <c r="D19" s="56">
        <v>2897</v>
      </c>
      <c r="E19" s="49"/>
      <c r="F19" s="49"/>
      <c r="G19" s="49"/>
      <c r="H19" s="49"/>
      <c r="I19" s="49"/>
      <c r="J19" s="49"/>
      <c r="K19" s="41" t="s">
        <v>17</v>
      </c>
      <c r="L19" s="55">
        <v>911</v>
      </c>
      <c r="M19" s="55">
        <v>3465</v>
      </c>
      <c r="N19" s="56">
        <v>4376</v>
      </c>
      <c r="O19" s="49"/>
      <c r="P19" s="49"/>
      <c r="Q19" s="49"/>
      <c r="R19" s="49"/>
      <c r="S19" s="49"/>
    </row>
    <row r="20" spans="1:19" x14ac:dyDescent="0.25">
      <c r="A20" s="41" t="s">
        <v>18</v>
      </c>
      <c r="B20" s="55">
        <v>16</v>
      </c>
      <c r="C20" s="55">
        <v>1245</v>
      </c>
      <c r="D20" s="56">
        <v>1261</v>
      </c>
      <c r="E20" s="49"/>
      <c r="F20" s="49"/>
      <c r="G20" s="49"/>
      <c r="H20" s="49"/>
      <c r="I20" s="49"/>
      <c r="J20" s="49"/>
      <c r="K20" s="41" t="s">
        <v>18</v>
      </c>
      <c r="L20" s="55">
        <v>900</v>
      </c>
      <c r="M20" s="55">
        <v>2885</v>
      </c>
      <c r="N20" s="56">
        <v>3785</v>
      </c>
      <c r="O20" s="49"/>
      <c r="P20" s="49"/>
      <c r="Q20" s="49"/>
      <c r="R20" s="49"/>
      <c r="S20" s="49"/>
    </row>
    <row r="21" spans="1:19" x14ac:dyDescent="0.25">
      <c r="A21" s="41" t="s">
        <v>19</v>
      </c>
      <c r="B21" s="55">
        <v>2</v>
      </c>
      <c r="C21" s="55">
        <v>134</v>
      </c>
      <c r="D21" s="56">
        <v>136</v>
      </c>
      <c r="E21" s="49"/>
      <c r="F21" s="49"/>
      <c r="G21" s="49"/>
      <c r="H21" s="49"/>
      <c r="I21" s="49"/>
      <c r="J21" s="49"/>
      <c r="K21" s="41" t="s">
        <v>19</v>
      </c>
      <c r="L21" s="55">
        <v>205</v>
      </c>
      <c r="M21" s="55">
        <v>419</v>
      </c>
      <c r="N21" s="57">
        <v>624</v>
      </c>
      <c r="O21" s="49"/>
      <c r="P21" s="49"/>
      <c r="Q21" s="49"/>
      <c r="R21" s="49"/>
      <c r="S21" s="49"/>
    </row>
    <row r="22" spans="1:19" x14ac:dyDescent="0.25">
      <c r="A22" s="58" t="s">
        <v>10</v>
      </c>
      <c r="B22" s="59">
        <v>633</v>
      </c>
      <c r="C22" s="59">
        <v>20239</v>
      </c>
      <c r="D22" s="59">
        <v>20872</v>
      </c>
      <c r="E22" s="49"/>
      <c r="F22" s="49"/>
      <c r="G22" s="49"/>
      <c r="H22" s="49"/>
      <c r="I22" s="49"/>
      <c r="J22" s="49"/>
      <c r="K22" s="58" t="s">
        <v>10</v>
      </c>
      <c r="L22" s="59">
        <v>5870</v>
      </c>
      <c r="M22" s="60">
        <v>27758</v>
      </c>
      <c r="N22" s="60">
        <v>33628</v>
      </c>
      <c r="O22" s="49"/>
      <c r="P22" s="49"/>
      <c r="Q22" s="49"/>
      <c r="R22" s="49"/>
      <c r="S22" s="49"/>
    </row>
  </sheetData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F17" sqref="F17"/>
    </sheetView>
  </sheetViews>
  <sheetFormatPr defaultRowHeight="15" x14ac:dyDescent="0.25"/>
  <sheetData>
    <row r="1" spans="1:20" x14ac:dyDescent="0.25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1" t="s">
        <v>25</v>
      </c>
      <c r="M1" s="62"/>
      <c r="N1" s="62"/>
      <c r="O1" s="62"/>
      <c r="P1" s="62"/>
      <c r="Q1" s="62"/>
      <c r="R1" s="62"/>
      <c r="S1" s="62"/>
      <c r="T1" s="62"/>
    </row>
    <row r="2" spans="1:20" x14ac:dyDescent="0.25">
      <c r="A2" s="64" t="s">
        <v>30</v>
      </c>
      <c r="B2" s="65"/>
      <c r="C2" s="65"/>
      <c r="D2" s="65"/>
      <c r="E2" s="66"/>
      <c r="F2" s="66"/>
      <c r="G2" s="65"/>
      <c r="H2" s="65"/>
      <c r="I2" s="65"/>
      <c r="J2" s="65"/>
      <c r="K2" s="63"/>
      <c r="L2" s="64" t="s">
        <v>30</v>
      </c>
      <c r="M2" s="65"/>
      <c r="N2" s="65"/>
      <c r="O2" s="65"/>
      <c r="P2" s="66"/>
      <c r="Q2" s="66"/>
      <c r="R2" s="65"/>
      <c r="S2" s="65"/>
      <c r="T2" s="65"/>
    </row>
    <row r="3" spans="1:20" x14ac:dyDescent="0.25">
      <c r="A3" s="65"/>
      <c r="B3" s="65"/>
      <c r="C3" s="65"/>
      <c r="D3" s="65"/>
      <c r="E3" s="66"/>
      <c r="F3" s="64"/>
      <c r="G3" s="65"/>
      <c r="H3" s="65"/>
      <c r="I3" s="65"/>
      <c r="J3" s="65"/>
      <c r="K3" s="63"/>
      <c r="L3" s="65"/>
      <c r="M3" s="65"/>
      <c r="N3" s="65"/>
      <c r="O3" s="65"/>
      <c r="P3" s="66"/>
      <c r="Q3" s="64"/>
      <c r="R3" s="65"/>
      <c r="S3" s="65"/>
      <c r="T3" s="65"/>
    </row>
    <row r="4" spans="1:20" x14ac:dyDescent="0.25">
      <c r="A4" s="64" t="s">
        <v>26</v>
      </c>
      <c r="B4" s="65"/>
      <c r="C4" s="65"/>
      <c r="D4" s="65"/>
      <c r="E4" s="66"/>
      <c r="F4" s="66"/>
      <c r="G4" s="65"/>
      <c r="H4" s="65"/>
      <c r="I4" s="65"/>
      <c r="J4" s="65"/>
      <c r="K4" s="63"/>
      <c r="L4" s="64" t="s">
        <v>26</v>
      </c>
      <c r="M4" s="65"/>
      <c r="N4" s="65"/>
      <c r="O4" s="65"/>
      <c r="P4" s="66"/>
      <c r="Q4" s="66"/>
      <c r="R4" s="65"/>
      <c r="S4" s="65"/>
      <c r="T4" s="65"/>
    </row>
    <row r="5" spans="1:20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x14ac:dyDescent="0.25">
      <c r="A6" s="67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3"/>
      <c r="L6" s="67" t="s">
        <v>32</v>
      </c>
      <c r="M6" s="68"/>
      <c r="N6" s="68"/>
      <c r="O6" s="68"/>
      <c r="P6" s="68"/>
      <c r="Q6" s="68"/>
      <c r="R6" s="68"/>
      <c r="S6" s="68"/>
      <c r="T6" s="68"/>
    </row>
    <row r="7" spans="1:20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3"/>
      <c r="L7" s="67"/>
      <c r="M7" s="68"/>
      <c r="N7" s="68"/>
      <c r="O7" s="68"/>
      <c r="P7" s="68"/>
      <c r="Q7" s="68"/>
      <c r="R7" s="68"/>
      <c r="S7" s="68"/>
      <c r="T7" s="68"/>
    </row>
    <row r="8" spans="1:20" x14ac:dyDescent="0.25">
      <c r="A8" s="67" t="s">
        <v>29</v>
      </c>
      <c r="B8" s="68"/>
      <c r="C8" s="68"/>
      <c r="D8" s="68"/>
      <c r="E8" s="68"/>
      <c r="F8" s="68"/>
      <c r="G8" s="68"/>
      <c r="H8" s="68"/>
      <c r="I8" s="68"/>
      <c r="J8" s="68"/>
      <c r="K8" s="63"/>
      <c r="L8" s="67" t="s">
        <v>29</v>
      </c>
      <c r="M8" s="68"/>
      <c r="N8" s="68"/>
      <c r="O8" s="68"/>
      <c r="P8" s="68"/>
      <c r="Q8" s="68"/>
      <c r="R8" s="68"/>
      <c r="S8" s="68"/>
      <c r="T8" s="68"/>
    </row>
    <row r="9" spans="1:20" ht="15.75" thickBot="1" x14ac:dyDescent="0.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x14ac:dyDescent="0.25">
      <c r="A10" s="69"/>
      <c r="B10" s="70" t="s">
        <v>10</v>
      </c>
      <c r="C10" s="71"/>
      <c r="D10" s="71"/>
      <c r="E10" s="63"/>
      <c r="F10" s="63"/>
      <c r="G10" s="63"/>
      <c r="H10" s="63"/>
      <c r="I10" s="63"/>
      <c r="J10" s="63"/>
      <c r="K10" s="63"/>
      <c r="L10" s="69"/>
      <c r="M10" s="70" t="s">
        <v>10</v>
      </c>
      <c r="N10" s="71"/>
      <c r="O10" s="71"/>
      <c r="P10" s="63"/>
      <c r="Q10" s="63"/>
      <c r="R10" s="63"/>
      <c r="S10" s="63"/>
      <c r="T10" s="63"/>
    </row>
    <row r="11" spans="1:20" x14ac:dyDescent="0.25">
      <c r="A11" s="72" t="s">
        <v>7</v>
      </c>
      <c r="B11" s="73" t="s">
        <v>8</v>
      </c>
      <c r="C11" s="74" t="s">
        <v>9</v>
      </c>
      <c r="D11" s="74" t="s">
        <v>10</v>
      </c>
      <c r="E11" s="63"/>
      <c r="F11" s="63"/>
      <c r="G11" s="63"/>
      <c r="H11" s="63"/>
      <c r="I11" s="63"/>
      <c r="J11" s="63"/>
      <c r="K11" s="63"/>
      <c r="L11" s="72" t="s">
        <v>7</v>
      </c>
      <c r="M11" s="73" t="s">
        <v>8</v>
      </c>
      <c r="N11" s="74" t="s">
        <v>9</v>
      </c>
      <c r="O11" s="74" t="s">
        <v>10</v>
      </c>
      <c r="P11" s="63"/>
      <c r="Q11" s="63"/>
      <c r="R11" s="63"/>
      <c r="S11" s="63"/>
      <c r="T11" s="63"/>
    </row>
    <row r="12" spans="1:20" x14ac:dyDescent="0.25">
      <c r="A12" s="75"/>
      <c r="B12" s="76"/>
      <c r="C12" s="75"/>
      <c r="D12" s="75"/>
      <c r="E12" s="63"/>
      <c r="F12" s="63"/>
      <c r="G12" s="63"/>
      <c r="H12" s="63"/>
      <c r="I12" s="63"/>
      <c r="J12" s="63"/>
      <c r="K12" s="63"/>
      <c r="L12" s="75"/>
      <c r="M12" s="76"/>
      <c r="N12" s="75"/>
      <c r="O12" s="75"/>
      <c r="P12" s="63"/>
      <c r="Q12" s="63"/>
      <c r="R12" s="63"/>
      <c r="S12" s="63"/>
      <c r="T12" s="63"/>
    </row>
    <row r="13" spans="1:20" x14ac:dyDescent="0.25">
      <c r="A13" s="62" t="s">
        <v>11</v>
      </c>
      <c r="B13" s="77">
        <v>1</v>
      </c>
      <c r="C13" s="77">
        <v>14</v>
      </c>
      <c r="D13" s="78">
        <v>15</v>
      </c>
      <c r="E13" s="63"/>
      <c r="F13" s="63"/>
      <c r="G13" s="63"/>
      <c r="H13" s="63"/>
      <c r="I13" s="63"/>
      <c r="J13" s="63"/>
      <c r="K13" s="63"/>
      <c r="L13" s="62" t="s">
        <v>11</v>
      </c>
      <c r="M13" s="77">
        <v>23</v>
      </c>
      <c r="N13" s="77">
        <v>255</v>
      </c>
      <c r="O13" s="78">
        <v>278</v>
      </c>
      <c r="P13" s="63"/>
      <c r="Q13" s="63"/>
      <c r="R13" s="63"/>
      <c r="S13" s="63"/>
      <c r="T13" s="63"/>
    </row>
    <row r="14" spans="1:20" x14ac:dyDescent="0.25">
      <c r="A14" s="62" t="s">
        <v>12</v>
      </c>
      <c r="B14" s="77">
        <v>0</v>
      </c>
      <c r="C14" s="77">
        <v>69</v>
      </c>
      <c r="D14" s="78">
        <v>69</v>
      </c>
      <c r="E14" s="63"/>
      <c r="F14" s="63"/>
      <c r="G14" s="63"/>
      <c r="H14" s="63"/>
      <c r="I14" s="63"/>
      <c r="J14" s="63"/>
      <c r="K14" s="63"/>
      <c r="L14" s="62" t="s">
        <v>12</v>
      </c>
      <c r="M14" s="77">
        <v>129</v>
      </c>
      <c r="N14" s="77">
        <v>725</v>
      </c>
      <c r="O14" s="78">
        <v>854</v>
      </c>
      <c r="P14" s="63"/>
      <c r="Q14" s="63"/>
      <c r="R14" s="63"/>
      <c r="S14" s="63"/>
      <c r="T14" s="63"/>
    </row>
    <row r="15" spans="1:20" x14ac:dyDescent="0.25">
      <c r="A15" s="62" t="s">
        <v>13</v>
      </c>
      <c r="B15" s="77">
        <v>1</v>
      </c>
      <c r="C15" s="77">
        <v>92</v>
      </c>
      <c r="D15" s="78">
        <v>93</v>
      </c>
      <c r="E15" s="63"/>
      <c r="F15" s="63"/>
      <c r="G15" s="63"/>
      <c r="H15" s="63"/>
      <c r="I15" s="63"/>
      <c r="J15" s="63"/>
      <c r="K15" s="63"/>
      <c r="L15" s="62" t="s">
        <v>13</v>
      </c>
      <c r="M15" s="77">
        <v>157</v>
      </c>
      <c r="N15" s="77">
        <v>951</v>
      </c>
      <c r="O15" s="78">
        <v>1108</v>
      </c>
      <c r="P15" s="63"/>
      <c r="Q15" s="63"/>
      <c r="R15" s="63"/>
      <c r="S15" s="63"/>
      <c r="T15" s="63"/>
    </row>
    <row r="16" spans="1:20" x14ac:dyDescent="0.25">
      <c r="A16" s="62" t="s">
        <v>14</v>
      </c>
      <c r="B16" s="77">
        <v>3</v>
      </c>
      <c r="C16" s="77">
        <v>76</v>
      </c>
      <c r="D16" s="78">
        <v>79</v>
      </c>
      <c r="E16" s="63"/>
      <c r="F16" s="63"/>
      <c r="G16" s="63"/>
      <c r="H16" s="63"/>
      <c r="I16" s="63"/>
      <c r="J16" s="63"/>
      <c r="K16" s="63"/>
      <c r="L16" s="62" t="s">
        <v>14</v>
      </c>
      <c r="M16" s="77">
        <v>178</v>
      </c>
      <c r="N16" s="77">
        <v>861</v>
      </c>
      <c r="O16" s="78">
        <v>1039</v>
      </c>
      <c r="P16" s="63"/>
      <c r="Q16" s="63"/>
      <c r="R16" s="63"/>
      <c r="S16" s="63"/>
      <c r="T16" s="63"/>
    </row>
    <row r="17" spans="1:20" x14ac:dyDescent="0.25">
      <c r="A17" s="62" t="s">
        <v>15</v>
      </c>
      <c r="B17" s="77">
        <v>2</v>
      </c>
      <c r="C17" s="77">
        <v>101</v>
      </c>
      <c r="D17" s="78">
        <v>103</v>
      </c>
      <c r="E17" s="63"/>
      <c r="F17" s="63"/>
      <c r="G17" s="63"/>
      <c r="H17" s="63"/>
      <c r="I17" s="63"/>
      <c r="J17" s="63"/>
      <c r="K17" s="63"/>
      <c r="L17" s="62" t="s">
        <v>15</v>
      </c>
      <c r="M17" s="77">
        <v>141</v>
      </c>
      <c r="N17" s="77">
        <v>718</v>
      </c>
      <c r="O17" s="78">
        <v>859</v>
      </c>
      <c r="P17" s="63"/>
      <c r="Q17" s="63"/>
      <c r="R17" s="63"/>
      <c r="S17" s="63"/>
      <c r="T17" s="63"/>
    </row>
    <row r="18" spans="1:20" x14ac:dyDescent="0.25">
      <c r="A18" s="62" t="s">
        <v>16</v>
      </c>
      <c r="B18" s="77">
        <v>2</v>
      </c>
      <c r="C18" s="77">
        <v>72</v>
      </c>
      <c r="D18" s="78">
        <v>74</v>
      </c>
      <c r="E18" s="63"/>
      <c r="F18" s="63"/>
      <c r="G18" s="63"/>
      <c r="H18" s="63"/>
      <c r="I18" s="63"/>
      <c r="J18" s="63"/>
      <c r="K18" s="63"/>
      <c r="L18" s="62" t="s">
        <v>16</v>
      </c>
      <c r="M18" s="77">
        <v>120</v>
      </c>
      <c r="N18" s="77">
        <v>562</v>
      </c>
      <c r="O18" s="78">
        <v>682</v>
      </c>
      <c r="P18" s="63"/>
      <c r="Q18" s="63"/>
      <c r="R18" s="63"/>
      <c r="S18" s="63"/>
      <c r="T18" s="63"/>
    </row>
    <row r="19" spans="1:20" x14ac:dyDescent="0.25">
      <c r="A19" s="62" t="s">
        <v>17</v>
      </c>
      <c r="B19" s="77">
        <v>2</v>
      </c>
      <c r="C19" s="77">
        <v>79</v>
      </c>
      <c r="D19" s="78">
        <v>81</v>
      </c>
      <c r="E19" s="63"/>
      <c r="F19" s="63"/>
      <c r="G19" s="63"/>
      <c r="H19" s="63"/>
      <c r="I19" s="63"/>
      <c r="J19" s="63"/>
      <c r="K19" s="63"/>
      <c r="L19" s="62" t="s">
        <v>17</v>
      </c>
      <c r="M19" s="77">
        <v>102</v>
      </c>
      <c r="N19" s="77">
        <v>518</v>
      </c>
      <c r="O19" s="78">
        <v>620</v>
      </c>
      <c r="P19" s="63"/>
      <c r="Q19" s="63"/>
      <c r="R19" s="63"/>
      <c r="S19" s="63"/>
      <c r="T19" s="63"/>
    </row>
    <row r="20" spans="1:20" x14ac:dyDescent="0.25">
      <c r="A20" s="62" t="s">
        <v>18</v>
      </c>
      <c r="B20" s="77">
        <v>0</v>
      </c>
      <c r="C20" s="77">
        <v>36</v>
      </c>
      <c r="D20" s="78">
        <v>36</v>
      </c>
      <c r="E20" s="63"/>
      <c r="F20" s="63"/>
      <c r="G20" s="63"/>
      <c r="H20" s="63"/>
      <c r="I20" s="63"/>
      <c r="J20" s="63"/>
      <c r="K20" s="63"/>
      <c r="L20" s="62" t="s">
        <v>18</v>
      </c>
      <c r="M20" s="77">
        <v>137</v>
      </c>
      <c r="N20" s="77">
        <v>471</v>
      </c>
      <c r="O20" s="78">
        <v>608</v>
      </c>
      <c r="P20" s="63"/>
      <c r="Q20" s="63"/>
      <c r="R20" s="63"/>
      <c r="S20" s="63"/>
      <c r="T20" s="63"/>
    </row>
    <row r="21" spans="1:20" x14ac:dyDescent="0.25">
      <c r="A21" s="62" t="s">
        <v>19</v>
      </c>
      <c r="B21" s="77">
        <v>0</v>
      </c>
      <c r="C21" s="77">
        <v>10</v>
      </c>
      <c r="D21" s="78">
        <v>10</v>
      </c>
      <c r="E21" s="63"/>
      <c r="F21" s="63"/>
      <c r="G21" s="63"/>
      <c r="H21" s="63"/>
      <c r="I21" s="63"/>
      <c r="J21" s="63"/>
      <c r="K21" s="63"/>
      <c r="L21" s="62" t="s">
        <v>19</v>
      </c>
      <c r="M21" s="77">
        <v>22</v>
      </c>
      <c r="N21" s="77">
        <v>69</v>
      </c>
      <c r="O21" s="78">
        <v>91</v>
      </c>
      <c r="P21" s="63"/>
      <c r="Q21" s="63"/>
      <c r="R21" s="63"/>
      <c r="S21" s="63"/>
      <c r="T21" s="63"/>
    </row>
    <row r="22" spans="1:20" x14ac:dyDescent="0.25">
      <c r="A22" s="79" t="s">
        <v>10</v>
      </c>
      <c r="B22" s="80">
        <v>11</v>
      </c>
      <c r="C22" s="80">
        <v>549</v>
      </c>
      <c r="D22" s="80">
        <v>560</v>
      </c>
      <c r="E22" s="63"/>
      <c r="F22" s="63"/>
      <c r="G22" s="63"/>
      <c r="H22" s="63"/>
      <c r="I22" s="63"/>
      <c r="J22" s="63"/>
      <c r="K22" s="63"/>
      <c r="L22" s="79" t="s">
        <v>10</v>
      </c>
      <c r="M22" s="80">
        <v>1009</v>
      </c>
      <c r="N22" s="80">
        <v>5130</v>
      </c>
      <c r="O22" s="80">
        <v>6139</v>
      </c>
      <c r="P22" s="63"/>
      <c r="Q22" s="63"/>
      <c r="R22" s="63"/>
      <c r="S22" s="63"/>
      <c r="T22" s="63"/>
    </row>
    <row r="23" spans="1:20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</sheetData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C7" sqref="C7"/>
    </sheetView>
  </sheetViews>
  <sheetFormatPr defaultRowHeight="15" x14ac:dyDescent="0.25"/>
  <sheetData>
    <row r="1" spans="1:9" x14ac:dyDescent="0.25">
      <c r="A1" s="1" t="s">
        <v>25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83" t="s">
        <v>30</v>
      </c>
      <c r="B2" s="81"/>
      <c r="C2" s="81"/>
      <c r="D2" s="81"/>
      <c r="E2" s="82"/>
      <c r="F2" s="82"/>
      <c r="G2" s="81"/>
      <c r="H2" s="81"/>
      <c r="I2" s="81"/>
    </row>
    <row r="3" spans="1:9" x14ac:dyDescent="0.25">
      <c r="A3" s="81"/>
      <c r="B3" s="81"/>
      <c r="C3" s="81"/>
      <c r="D3" s="81"/>
      <c r="E3" s="82"/>
      <c r="F3" s="83"/>
      <c r="G3" s="81"/>
      <c r="H3" s="81"/>
      <c r="I3" s="81"/>
    </row>
    <row r="4" spans="1:9" x14ac:dyDescent="0.25">
      <c r="A4" s="83" t="s">
        <v>26</v>
      </c>
      <c r="B4" s="81"/>
      <c r="C4" s="81"/>
      <c r="D4" s="81"/>
      <c r="E4" s="82"/>
      <c r="F4" s="82"/>
      <c r="G4" s="81"/>
      <c r="H4" s="81"/>
      <c r="I4" s="81"/>
    </row>
    <row r="5" spans="1:9" x14ac:dyDescent="0.25">
      <c r="A5" s="84"/>
      <c r="B5" s="85"/>
      <c r="C5" s="85"/>
      <c r="D5" s="85"/>
      <c r="E5" s="85"/>
      <c r="F5" s="85"/>
      <c r="G5" s="85"/>
      <c r="H5" s="85"/>
      <c r="I5" s="85"/>
    </row>
    <row r="6" spans="1:9" x14ac:dyDescent="0.25">
      <c r="A6" s="83" t="s">
        <v>33</v>
      </c>
      <c r="B6" s="86"/>
      <c r="C6" s="86"/>
      <c r="D6" s="86"/>
      <c r="E6" s="86"/>
      <c r="F6" s="87"/>
      <c r="G6" s="86"/>
      <c r="H6" s="86"/>
      <c r="I6" s="86"/>
    </row>
    <row r="7" spans="1:9" x14ac:dyDescent="0.25">
      <c r="A7" s="83"/>
      <c r="B7" s="86"/>
      <c r="C7" s="86"/>
      <c r="D7" s="86"/>
      <c r="E7" s="86"/>
      <c r="F7" s="87"/>
      <c r="G7" s="86"/>
      <c r="H7" s="86"/>
      <c r="I7" s="86"/>
    </row>
    <row r="8" spans="1:9" x14ac:dyDescent="0.25">
      <c r="A8" s="83" t="s">
        <v>29</v>
      </c>
      <c r="B8" s="86"/>
      <c r="C8" s="86"/>
      <c r="D8" s="86"/>
      <c r="E8" s="86"/>
      <c r="F8" s="87"/>
      <c r="G8" s="86"/>
      <c r="H8" s="86"/>
      <c r="I8" s="86"/>
    </row>
    <row r="9" spans="1:9" ht="15.75" thickBot="1" x14ac:dyDescent="0.3">
      <c r="A9" s="88"/>
      <c r="B9" s="85"/>
      <c r="C9" s="85"/>
      <c r="D9" s="85"/>
      <c r="E9" s="85"/>
      <c r="F9" s="85"/>
      <c r="G9" s="85"/>
      <c r="H9" s="85"/>
      <c r="I9" s="85"/>
    </row>
    <row r="10" spans="1:9" x14ac:dyDescent="0.25">
      <c r="A10" s="89"/>
      <c r="B10" s="90" t="s">
        <v>10</v>
      </c>
      <c r="C10" s="91"/>
      <c r="D10" s="91"/>
      <c r="E10" s="92"/>
      <c r="F10" s="92"/>
      <c r="G10" s="92"/>
      <c r="H10" s="92"/>
      <c r="I10" s="92"/>
    </row>
    <row r="11" spans="1:9" x14ac:dyDescent="0.25">
      <c r="A11" s="93" t="s">
        <v>7</v>
      </c>
      <c r="B11" s="94" t="s">
        <v>8</v>
      </c>
      <c r="C11" s="95" t="s">
        <v>9</v>
      </c>
      <c r="D11" s="95" t="s">
        <v>10</v>
      </c>
      <c r="E11" s="92"/>
      <c r="F11" s="92"/>
      <c r="G11" s="92"/>
      <c r="H11" s="92"/>
      <c r="I11" s="92"/>
    </row>
    <row r="12" spans="1:9" x14ac:dyDescent="0.25">
      <c r="A12" s="96"/>
      <c r="B12" s="97"/>
      <c r="C12" s="98"/>
      <c r="D12" s="98"/>
      <c r="E12" s="92"/>
      <c r="F12" s="92"/>
      <c r="G12" s="92"/>
      <c r="H12" s="92"/>
      <c r="I12" s="92"/>
    </row>
    <row r="13" spans="1:9" x14ac:dyDescent="0.25">
      <c r="A13" s="88" t="s">
        <v>11</v>
      </c>
      <c r="B13" s="99">
        <v>403</v>
      </c>
      <c r="C13" s="99">
        <v>1025</v>
      </c>
      <c r="D13" s="99">
        <v>1428</v>
      </c>
      <c r="E13" s="92"/>
      <c r="F13" s="92"/>
      <c r="G13" s="92"/>
      <c r="H13" s="92"/>
      <c r="I13" s="92"/>
    </row>
    <row r="14" spans="1:9" x14ac:dyDescent="0.25">
      <c r="A14" s="88" t="s">
        <v>12</v>
      </c>
      <c r="B14" s="99">
        <v>2148</v>
      </c>
      <c r="C14" s="99">
        <v>4437</v>
      </c>
      <c r="D14" s="99">
        <v>6585</v>
      </c>
      <c r="E14" s="92"/>
      <c r="F14" s="92"/>
      <c r="G14" s="92"/>
      <c r="H14" s="92"/>
      <c r="I14" s="92"/>
    </row>
    <row r="15" spans="1:9" x14ac:dyDescent="0.25">
      <c r="A15" s="88" t="s">
        <v>13</v>
      </c>
      <c r="B15" s="99">
        <v>2894</v>
      </c>
      <c r="C15" s="99">
        <v>5678</v>
      </c>
      <c r="D15" s="99">
        <v>8572</v>
      </c>
      <c r="E15" s="92"/>
      <c r="F15" s="92"/>
      <c r="G15" s="92"/>
      <c r="H15" s="92"/>
      <c r="I15" s="92"/>
    </row>
    <row r="16" spans="1:9" x14ac:dyDescent="0.25">
      <c r="A16" s="88" t="s">
        <v>14</v>
      </c>
      <c r="B16" s="99">
        <v>3310</v>
      </c>
      <c r="C16" s="99">
        <v>5952</v>
      </c>
      <c r="D16" s="99">
        <v>9262</v>
      </c>
      <c r="E16" s="92"/>
      <c r="F16" s="92"/>
      <c r="G16" s="92"/>
      <c r="H16" s="92"/>
      <c r="I16" s="92"/>
    </row>
    <row r="17" spans="1:9" x14ac:dyDescent="0.25">
      <c r="A17" s="88" t="s">
        <v>15</v>
      </c>
      <c r="B17" s="99">
        <v>2579</v>
      </c>
      <c r="C17" s="99">
        <v>4693</v>
      </c>
      <c r="D17" s="99">
        <v>7272</v>
      </c>
      <c r="E17" s="92"/>
      <c r="F17" s="92"/>
      <c r="G17" s="92"/>
      <c r="H17" s="92"/>
      <c r="I17" s="92"/>
    </row>
    <row r="18" spans="1:9" x14ac:dyDescent="0.25">
      <c r="A18" s="88" t="s">
        <v>16</v>
      </c>
      <c r="B18" s="99">
        <v>2541</v>
      </c>
      <c r="C18" s="99">
        <v>4242</v>
      </c>
      <c r="D18" s="99">
        <v>6783</v>
      </c>
      <c r="E18" s="92"/>
      <c r="F18" s="92"/>
      <c r="G18" s="92"/>
      <c r="H18" s="92"/>
      <c r="I18" s="92"/>
    </row>
    <row r="19" spans="1:9" x14ac:dyDescent="0.25">
      <c r="A19" s="88" t="s">
        <v>17</v>
      </c>
      <c r="B19" s="99">
        <v>2635</v>
      </c>
      <c r="C19" s="99">
        <v>4165</v>
      </c>
      <c r="D19" s="99">
        <v>6800</v>
      </c>
      <c r="E19" s="92"/>
      <c r="F19" s="92"/>
      <c r="G19" s="92"/>
      <c r="H19" s="92"/>
      <c r="I19" s="92"/>
    </row>
    <row r="20" spans="1:9" x14ac:dyDescent="0.25">
      <c r="A20" s="88" t="s">
        <v>18</v>
      </c>
      <c r="B20" s="99">
        <v>3080</v>
      </c>
      <c r="C20" s="99">
        <v>4513</v>
      </c>
      <c r="D20" s="99">
        <v>7593</v>
      </c>
      <c r="E20" s="92"/>
      <c r="F20" s="92"/>
      <c r="G20" s="92"/>
      <c r="H20" s="92"/>
      <c r="I20" s="92"/>
    </row>
    <row r="21" spans="1:9" x14ac:dyDescent="0.25">
      <c r="A21" s="88" t="s">
        <v>19</v>
      </c>
      <c r="B21" s="99">
        <v>1157</v>
      </c>
      <c r="C21" s="99">
        <v>979</v>
      </c>
      <c r="D21" s="99">
        <v>2136</v>
      </c>
      <c r="E21" s="92"/>
      <c r="F21" s="92"/>
      <c r="G21" s="92"/>
      <c r="H21" s="92"/>
      <c r="I21" s="92"/>
    </row>
    <row r="22" spans="1:9" x14ac:dyDescent="0.25">
      <c r="A22" s="100" t="s">
        <v>10</v>
      </c>
      <c r="B22" s="99">
        <v>20747</v>
      </c>
      <c r="C22" s="99">
        <v>35684</v>
      </c>
      <c r="D22" s="99">
        <v>56431</v>
      </c>
      <c r="E22" s="92"/>
      <c r="F22" s="92"/>
      <c r="G22" s="92"/>
      <c r="H22" s="92"/>
      <c r="I22" s="92"/>
    </row>
    <row r="23" spans="1:9" x14ac:dyDescent="0.25">
      <c r="A23" s="92"/>
      <c r="B23" s="92"/>
      <c r="C23" s="92"/>
      <c r="D23" s="92"/>
      <c r="E23" s="92"/>
      <c r="F23" s="92"/>
      <c r="G23" s="92"/>
      <c r="H23" s="92"/>
      <c r="I23" s="92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3" sqref="A3"/>
    </sheetView>
  </sheetViews>
  <sheetFormatPr defaultRowHeight="15" x14ac:dyDescent="0.25"/>
  <sheetData>
    <row r="1" spans="1:9" x14ac:dyDescent="0.25">
      <c r="A1" s="1" t="s">
        <v>25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5">
      <c r="A2" s="102" t="s">
        <v>30</v>
      </c>
      <c r="B2" s="103"/>
      <c r="C2" s="103"/>
      <c r="D2" s="103"/>
      <c r="E2" s="104"/>
      <c r="F2" s="104"/>
      <c r="G2" s="103"/>
      <c r="H2" s="103"/>
      <c r="I2" s="103"/>
    </row>
    <row r="3" spans="1:9" x14ac:dyDescent="0.25">
      <c r="A3" s="103"/>
      <c r="B3" s="103"/>
      <c r="C3" s="103"/>
      <c r="D3" s="103"/>
      <c r="E3" s="104"/>
      <c r="F3" s="102"/>
      <c r="G3" s="103"/>
      <c r="H3" s="103"/>
      <c r="I3" s="103"/>
    </row>
    <row r="4" spans="1:9" x14ac:dyDescent="0.25">
      <c r="A4" s="102" t="s">
        <v>26</v>
      </c>
      <c r="B4" s="103"/>
      <c r="C4" s="103"/>
      <c r="D4" s="103"/>
      <c r="E4" s="104"/>
      <c r="F4" s="104"/>
      <c r="G4" s="103"/>
      <c r="H4" s="103"/>
      <c r="I4" s="103"/>
    </row>
    <row r="5" spans="1:9" x14ac:dyDescent="0.25">
      <c r="A5" s="105"/>
      <c r="B5" s="106"/>
      <c r="C5" s="106"/>
      <c r="D5" s="106"/>
      <c r="E5" s="106"/>
      <c r="F5" s="106"/>
      <c r="G5" s="106"/>
      <c r="H5" s="106"/>
      <c r="I5" s="106"/>
    </row>
    <row r="6" spans="1:9" x14ac:dyDescent="0.25">
      <c r="A6" s="102" t="s">
        <v>34</v>
      </c>
      <c r="B6" s="107"/>
      <c r="C6" s="107"/>
      <c r="D6" s="107"/>
      <c r="E6" s="107"/>
      <c r="F6" s="108"/>
      <c r="G6" s="107"/>
      <c r="H6" s="107"/>
      <c r="I6" s="107"/>
    </row>
    <row r="7" spans="1:9" x14ac:dyDescent="0.25">
      <c r="A7" s="102"/>
      <c r="B7" s="107"/>
      <c r="C7" s="107"/>
      <c r="D7" s="107"/>
      <c r="E7" s="107"/>
      <c r="F7" s="108"/>
      <c r="G7" s="107"/>
      <c r="H7" s="107"/>
      <c r="I7" s="107"/>
    </row>
    <row r="8" spans="1:9" x14ac:dyDescent="0.25">
      <c r="A8" s="102" t="s">
        <v>29</v>
      </c>
      <c r="B8" s="107"/>
      <c r="C8" s="107"/>
      <c r="D8" s="107"/>
      <c r="E8" s="107"/>
      <c r="F8" s="108"/>
      <c r="G8" s="107"/>
      <c r="H8" s="107"/>
      <c r="I8" s="107"/>
    </row>
    <row r="9" spans="1:9" ht="15.75" thickBot="1" x14ac:dyDescent="0.3">
      <c r="A9" s="101"/>
      <c r="B9" s="106"/>
      <c r="C9" s="106"/>
      <c r="D9" s="106"/>
      <c r="E9" s="106"/>
      <c r="F9" s="106"/>
      <c r="G9" s="106"/>
      <c r="H9" s="106"/>
      <c r="I9" s="106"/>
    </row>
    <row r="10" spans="1:9" x14ac:dyDescent="0.25">
      <c r="A10" s="109"/>
      <c r="B10" s="110" t="s">
        <v>10</v>
      </c>
      <c r="C10" s="111"/>
      <c r="D10" s="111"/>
      <c r="E10" s="112"/>
      <c r="F10" s="112"/>
      <c r="G10" s="112"/>
      <c r="H10" s="112"/>
      <c r="I10" s="112"/>
    </row>
    <row r="11" spans="1:9" x14ac:dyDescent="0.25">
      <c r="A11" s="113" t="s">
        <v>7</v>
      </c>
      <c r="B11" s="114" t="s">
        <v>8</v>
      </c>
      <c r="C11" s="115" t="s">
        <v>9</v>
      </c>
      <c r="D11" s="115" t="s">
        <v>10</v>
      </c>
      <c r="E11" s="112"/>
      <c r="F11" s="112"/>
      <c r="G11" s="112"/>
      <c r="H11" s="112"/>
      <c r="I11" s="112"/>
    </row>
    <row r="12" spans="1:9" x14ac:dyDescent="0.25">
      <c r="A12" s="116"/>
      <c r="B12" s="112"/>
      <c r="C12" s="112"/>
      <c r="D12" s="112"/>
      <c r="E12" s="112"/>
      <c r="F12" s="112"/>
      <c r="G12" s="112"/>
      <c r="H12" s="112"/>
      <c r="I12" s="112"/>
    </row>
    <row r="13" spans="1:9" x14ac:dyDescent="0.25">
      <c r="A13" s="101" t="s">
        <v>11</v>
      </c>
      <c r="B13" s="117">
        <v>50</v>
      </c>
      <c r="C13" s="117">
        <v>169</v>
      </c>
      <c r="D13" s="117">
        <v>219</v>
      </c>
      <c r="E13" s="112"/>
      <c r="F13" s="112"/>
      <c r="G13" s="112"/>
      <c r="H13" s="112"/>
      <c r="I13" s="112"/>
    </row>
    <row r="14" spans="1:9" x14ac:dyDescent="0.25">
      <c r="A14" s="101" t="s">
        <v>12</v>
      </c>
      <c r="B14" s="117">
        <v>251</v>
      </c>
      <c r="C14" s="117">
        <v>855</v>
      </c>
      <c r="D14" s="117">
        <v>1106</v>
      </c>
      <c r="E14" s="112"/>
      <c r="F14" s="112"/>
      <c r="G14" s="112"/>
      <c r="H14" s="112"/>
      <c r="I14" s="112"/>
    </row>
    <row r="15" spans="1:9" x14ac:dyDescent="0.25">
      <c r="A15" s="101" t="s">
        <v>13</v>
      </c>
      <c r="B15" s="117">
        <v>362</v>
      </c>
      <c r="C15" s="117">
        <v>943</v>
      </c>
      <c r="D15" s="117">
        <v>1305</v>
      </c>
      <c r="E15" s="112"/>
      <c r="F15" s="112"/>
      <c r="G15" s="112"/>
      <c r="H15" s="112"/>
      <c r="I15" s="112"/>
    </row>
    <row r="16" spans="1:9" x14ac:dyDescent="0.25">
      <c r="A16" s="101" t="s">
        <v>14</v>
      </c>
      <c r="B16" s="117">
        <v>346</v>
      </c>
      <c r="C16" s="117">
        <v>786</v>
      </c>
      <c r="D16" s="117">
        <v>1132</v>
      </c>
      <c r="E16" s="112"/>
      <c r="F16" s="112"/>
      <c r="G16" s="112"/>
      <c r="H16" s="112"/>
      <c r="I16" s="112"/>
    </row>
    <row r="17" spans="1:9" x14ac:dyDescent="0.25">
      <c r="A17" s="101" t="s">
        <v>15</v>
      </c>
      <c r="B17" s="117">
        <v>332</v>
      </c>
      <c r="C17" s="117">
        <v>519</v>
      </c>
      <c r="D17" s="117">
        <v>851</v>
      </c>
      <c r="E17" s="112"/>
      <c r="F17" s="112"/>
      <c r="G17" s="112"/>
      <c r="H17" s="112"/>
      <c r="I17" s="112"/>
    </row>
    <row r="18" spans="1:9" x14ac:dyDescent="0.25">
      <c r="A18" s="101" t="s">
        <v>16</v>
      </c>
      <c r="B18" s="117">
        <v>326</v>
      </c>
      <c r="C18" s="117">
        <v>437</v>
      </c>
      <c r="D18" s="117">
        <v>763</v>
      </c>
      <c r="E18" s="112"/>
      <c r="F18" s="112"/>
      <c r="G18" s="112"/>
      <c r="H18" s="112"/>
      <c r="I18" s="112"/>
    </row>
    <row r="19" spans="1:9" x14ac:dyDescent="0.25">
      <c r="A19" s="101" t="s">
        <v>17</v>
      </c>
      <c r="B19" s="117">
        <v>274</v>
      </c>
      <c r="C19" s="117">
        <v>452</v>
      </c>
      <c r="D19" s="117">
        <v>726</v>
      </c>
      <c r="E19" s="112"/>
      <c r="F19" s="112"/>
      <c r="G19" s="112"/>
      <c r="H19" s="112"/>
      <c r="I19" s="112"/>
    </row>
    <row r="20" spans="1:9" x14ac:dyDescent="0.25">
      <c r="A20" s="101" t="s">
        <v>18</v>
      </c>
      <c r="B20" s="117">
        <v>295</v>
      </c>
      <c r="C20" s="117">
        <v>498</v>
      </c>
      <c r="D20" s="117">
        <v>793</v>
      </c>
      <c r="E20" s="112"/>
      <c r="F20" s="112"/>
      <c r="G20" s="112"/>
      <c r="H20" s="112"/>
      <c r="I20" s="112"/>
    </row>
    <row r="21" spans="1:9" x14ac:dyDescent="0.25">
      <c r="A21" s="101" t="s">
        <v>19</v>
      </c>
      <c r="B21" s="117">
        <v>109</v>
      </c>
      <c r="C21" s="117">
        <v>118</v>
      </c>
      <c r="D21" s="117">
        <v>227</v>
      </c>
      <c r="E21" s="112"/>
      <c r="F21" s="112"/>
      <c r="G21" s="112"/>
      <c r="H21" s="112"/>
      <c r="I21" s="112"/>
    </row>
    <row r="22" spans="1:9" x14ac:dyDescent="0.25">
      <c r="A22" s="118" t="s">
        <v>10</v>
      </c>
      <c r="B22" s="117">
        <v>2345</v>
      </c>
      <c r="C22" s="117">
        <v>4777</v>
      </c>
      <c r="D22" s="117">
        <v>7122</v>
      </c>
      <c r="E22" s="112"/>
      <c r="F22" s="112"/>
      <c r="G22" s="112"/>
      <c r="H22" s="112"/>
      <c r="I22" s="112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AA17E37A-B42A-43D0-B8FB-9C3CDC5C5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AE5EF1-8559-41A1-A4E3-2B3ABEDB2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19FCE-E1FD-43E2-AF50-1F6905319309}">
  <ds:schemaRefs>
    <ds:schemaRef ds:uri="a6ffceed-4e85-47c5-aca9-bfee952fba44"/>
    <ds:schemaRef ds:uri="http://schemas.microsoft.com/sharepoint/v3/field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bestuurspersoneel</vt:lpstr>
      <vt:lpstr>ond pers gew basis</vt:lpstr>
      <vt:lpstr>ond pers bui basis</vt:lpstr>
      <vt:lpstr>ond pers gew sec</vt:lpstr>
      <vt:lpstr>ond pers bui sec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Sijpe, Raymond</dc:creator>
  <cp:lastModifiedBy>Tytgat, Caroline</cp:lastModifiedBy>
  <cp:lastPrinted>2016-11-17T10:37:06Z</cp:lastPrinted>
  <dcterms:created xsi:type="dcterms:W3CDTF">2016-11-03T22:40:38Z</dcterms:created>
  <dcterms:modified xsi:type="dcterms:W3CDTF">2016-11-23T13:29:32Z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