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ophie\parl vragen\"/>
    </mc:Choice>
  </mc:AlternateContent>
  <bookViews>
    <workbookView xWindow="0" yWindow="0" windowWidth="20490" windowHeight="715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K18" i="1" l="1"/>
  <c r="K19" i="1"/>
  <c r="K17" i="1"/>
  <c r="K4" i="1"/>
  <c r="L4" i="1"/>
  <c r="K9" i="1" l="1"/>
  <c r="K2" i="1"/>
  <c r="K10" i="1"/>
  <c r="K11" i="1"/>
  <c r="K12" i="1"/>
  <c r="K14" i="1"/>
  <c r="K15" i="1"/>
  <c r="K16" i="1"/>
  <c r="K5" i="1"/>
  <c r="J7" i="1"/>
  <c r="K8" i="1"/>
  <c r="K6" i="1"/>
  <c r="L6" i="1" s="1"/>
  <c r="L13" i="1"/>
  <c r="L3" i="1"/>
  <c r="L8" i="1"/>
  <c r="L5" i="1"/>
  <c r="L15" i="1"/>
  <c r="L14" i="1"/>
  <c r="L12" i="1"/>
  <c r="L10" i="1"/>
  <c r="K7" i="1" l="1"/>
  <c r="K20" i="1" s="1"/>
  <c r="J20" i="1"/>
  <c r="L7" i="1"/>
  <c r="L20" i="1" l="1"/>
</calcChain>
</file>

<file path=xl/comments1.xml><?xml version="1.0" encoding="utf-8"?>
<comments xmlns="http://schemas.openxmlformats.org/spreadsheetml/2006/main">
  <authors>
    <author>Ellen De Greve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Ellen De Greve:</t>
        </r>
        <r>
          <rPr>
            <sz val="9"/>
            <color indexed="81"/>
            <rFont val="Tahoma"/>
            <family val="2"/>
          </rPr>
          <t xml:space="preserve">
ook oprichters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Ellen De Greve:</t>
        </r>
        <r>
          <rPr>
            <sz val="9"/>
            <color indexed="81"/>
            <rFont val="Tahoma"/>
            <family val="2"/>
          </rPr>
          <t xml:space="preserve">
GIMV, Biotech Vlaanderen, Madeli Participaties, Qbic, Vinnof en VIB
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Ellen De Greve:</t>
        </r>
        <r>
          <rPr>
            <sz val="9"/>
            <color indexed="81"/>
            <rFont val="Tahoma"/>
            <family val="2"/>
          </rPr>
          <t xml:space="preserve">
capricorn, Qbic en VIB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Ellen De Greve:</t>
        </r>
        <r>
          <rPr>
            <sz val="9"/>
            <color indexed="81"/>
            <rFont val="Tahoma"/>
            <family val="2"/>
          </rPr>
          <t xml:space="preserve">
performa investimentos, gemma frisius fonds2 en vib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Ellen De Greve:</t>
        </r>
        <r>
          <rPr>
            <sz val="9"/>
            <color indexed="81"/>
            <rFont val="Tahoma"/>
            <family val="2"/>
          </rPr>
          <t xml:space="preserve">
fidimec: kaptaal 170,000 euro en lening 50,000 euro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Ellen De Greve:</t>
        </r>
        <r>
          <rPr>
            <sz val="9"/>
            <color indexed="81"/>
            <rFont val="Tahoma"/>
            <family val="2"/>
          </rPr>
          <t xml:space="preserve">
oa KMOFIN2: 500.000 euro, geconsolideerd samen met lening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Ellen De Greve:</t>
        </r>
        <r>
          <rPr>
            <sz val="9"/>
            <color indexed="81"/>
            <rFont val="Tahoma"/>
            <family val="2"/>
          </rPr>
          <t xml:space="preserve">
kmofin2: 300.000 euro + cofol: 100.000 euro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Ellen De Greve:</t>
        </r>
        <r>
          <rPr>
            <sz val="9"/>
            <color indexed="81"/>
            <rFont val="Tahoma"/>
            <family val="2"/>
          </rPr>
          <t xml:space="preserve">
Fidimec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Ellen De Greve:</t>
        </r>
        <r>
          <rPr>
            <sz val="9"/>
            <color indexed="81"/>
            <rFont val="Tahoma"/>
            <family val="2"/>
          </rPr>
          <t xml:space="preserve">
VIB, Vinnof, LSRP, CBS, 2 prive-personen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Ellen De Greve:</t>
        </r>
        <r>
          <rPr>
            <sz val="9"/>
            <color indexed="81"/>
            <rFont val="Tahoma"/>
            <family val="2"/>
          </rPr>
          <t xml:space="preserve">
Qbic
</t>
        </r>
      </text>
    </comment>
  </commentList>
</comments>
</file>

<file path=xl/sharedStrings.xml><?xml version="1.0" encoding="utf-8"?>
<sst xmlns="http://schemas.openxmlformats.org/spreadsheetml/2006/main" count="145" uniqueCount="75">
  <si>
    <t>Bedrijf</t>
  </si>
  <si>
    <t>SOC</t>
  </si>
  <si>
    <t>Provincie</t>
  </si>
  <si>
    <t>Plaats</t>
  </si>
  <si>
    <t>Activiteit</t>
  </si>
  <si>
    <t>Datum oprichting</t>
  </si>
  <si>
    <t>Datum closing</t>
  </si>
  <si>
    <t>Commitment</t>
  </si>
  <si>
    <t>Lening en/of kapitaal</t>
  </si>
  <si>
    <t>Uitbetaald bedrag</t>
  </si>
  <si>
    <t>Nog openstaand bedrag</t>
  </si>
  <si>
    <t xml:space="preserve">Hefboom kapitaal/lening </t>
  </si>
  <si>
    <t>AgroSavfe</t>
  </si>
  <si>
    <t>VIB</t>
  </si>
  <si>
    <t>Oost-Vlaanderen</t>
  </si>
  <si>
    <t>Gent</t>
  </si>
  <si>
    <t xml:space="preserve">Biotechbedrijf dat innoverende technologie ontwikkelt voor duurzame gewasbescherming.  </t>
  </si>
  <si>
    <t>Kapitaal</t>
  </si>
  <si>
    <t>NB</t>
  </si>
  <si>
    <t>Ontoforce</t>
  </si>
  <si>
    <t>iMinds</t>
  </si>
  <si>
    <t>Limburg</t>
  </si>
  <si>
    <t>Hasselt</t>
  </si>
  <si>
    <t>Tehnologiebedrijf die zowel informatiedoorstroming als informatiebeheer (‘big data’) in bedrijven en organisaties wil verbeteren door gebruik te maken van semantische technologie</t>
  </si>
  <si>
    <t>idem hierboven</t>
  </si>
  <si>
    <t>Lening</t>
  </si>
  <si>
    <t>zie hierboven</t>
  </si>
  <si>
    <t>Pepric</t>
  </si>
  <si>
    <t>IMEC</t>
  </si>
  <si>
    <t>Vlaams-Brabant</t>
  </si>
  <si>
    <t>Leuven</t>
  </si>
  <si>
    <t>Ontwikkeling van een analysetool voor kwantitatieve moleculaire en cellulaire detectie in weefsel-, urine- en bloedstalen + ontwikkeling technologie voor detectie en beeldvorming in het lichaam (‘in-vivo’)</t>
  </si>
  <si>
    <t>Q-Biologicals</t>
  </si>
  <si>
    <t>Productie en zuivering van biologicals (dit zijn stoffen die geproduceerd worden via levende, biologische processen)</t>
  </si>
  <si>
    <t>Track4C</t>
  </si>
  <si>
    <t>Antwerpen</t>
  </si>
  <si>
    <t>Aartselaar</t>
  </si>
  <si>
    <t>Producten en software voor container-tracking</t>
  </si>
  <si>
    <t>Viloc</t>
  </si>
  <si>
    <t>Zandhoven</t>
  </si>
  <si>
    <t>Gespecialiseerd in oplossingen voor materieelbeheer en objectbeveiliging op maat van de bouwsector</t>
  </si>
  <si>
    <t>Exia (Blindspot)</t>
  </si>
  <si>
    <t>Brussel</t>
  </si>
  <si>
    <t>Etterbeek</t>
  </si>
  <si>
    <t>Ontwikkeling van sensor-systemen voor het vermijden van blindehoek-ongevallen</t>
  </si>
  <si>
    <t>Graphine</t>
  </si>
  <si>
    <t>Ontwikkeling van geavanceerde grafische middleware voor de videogame- en 3D-visualisatie-industrie</t>
  </si>
  <si>
    <t>Luceda</t>
  </si>
  <si>
    <t>Dendermonde</t>
  </si>
  <si>
    <t>Ontwerpsoftware voor optische chips, gaande van componentontwerp en simulatie, over circuitomschrijving en layout tot tape-out en testing</t>
  </si>
  <si>
    <t xml:space="preserve">combinatie kapitaal en lening </t>
  </si>
  <si>
    <t>ConFo Therapeutics</t>
  </si>
  <si>
    <t>Ontwikkeling van een technologie-platform om eiwitten in dynamische vorm bevriezen en op die manier nieuwe molecules op te pikken om bepaalde ziekten te behandelen.</t>
  </si>
  <si>
    <t>GlobalYeastBelgium</t>
  </si>
  <si>
    <t>Zwijnaarde</t>
  </si>
  <si>
    <t>Ontwikkeling en productie van hoogwaardige industriële giststammen voor de bio-ethanolsector en de groene chemie</t>
  </si>
  <si>
    <t>Neoscores</t>
  </si>
  <si>
    <t>Kontich</t>
  </si>
  <si>
    <t>Creatie en verkoop van digitale partituren</t>
  </si>
  <si>
    <t>Camargus</t>
  </si>
  <si>
    <t>Diepenbeek</t>
  </si>
  <si>
    <t xml:space="preserve">Camera virtualisatie-technologie </t>
  </si>
  <si>
    <t>failliet</t>
  </si>
  <si>
    <t>Posios</t>
  </si>
  <si>
    <t>Mobiel tablet kassasysteem voor de horeca</t>
  </si>
  <si>
    <t>exit: overname</t>
  </si>
  <si>
    <t>Aantal werknemers 2015 (*)</t>
  </si>
  <si>
    <t>Unifly</t>
  </si>
  <si>
    <t>Sihto NV</t>
  </si>
  <si>
    <t>Imec</t>
  </si>
  <si>
    <t>Vito</t>
  </si>
  <si>
    <t>Het primaire doel van UniFly is om de veilige integratie van drones in het luchtvaartsysteem.</t>
  </si>
  <si>
    <t>Het onderzoek, de ontwikkeling, de productie, de marketing, de verkoop en het verlenen van licenties met betrekking tot digitale brillenglazen en lens technologieën</t>
  </si>
  <si>
    <t>Omzet 2015 (*)</t>
  </si>
  <si>
    <t>*Gebaseerd op de neergelegde jaarrekening van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</si>
</sst>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Calibri"/>
      <family val="2"/>
      <scheme val="minor"/>
    </font>
    <font>
      <sz val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3" fontId="2" fillId="0" borderId="1" xfId="0" applyNumberFormat="1" applyFont="1" applyFill="1" applyBorder="1"/>
    <xf numFmtId="0" fontId="2" fillId="3" borderId="1" xfId="0" applyFont="1" applyFill="1" applyBorder="1"/>
    <xf numFmtId="3" fontId="1" fillId="3" borderId="1" xfId="0" applyNumberFormat="1" applyFont="1" applyFill="1" applyBorder="1"/>
    <xf numFmtId="0" fontId="2" fillId="0" borderId="0" xfId="0" applyFont="1"/>
    <xf numFmtId="3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14" fontId="2" fillId="4" borderId="1" xfId="0" applyNumberFormat="1" applyFont="1" applyFill="1" applyBorder="1"/>
    <xf numFmtId="3" fontId="2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2" fillId="4" borderId="1" xfId="0" applyNumberFormat="1" applyFont="1" applyFill="1" applyBorder="1" applyAlignment="1">
      <alignment wrapText="1"/>
    </xf>
    <xf numFmtId="14" fontId="3" fillId="4" borderId="1" xfId="0" applyNumberFormat="1" applyFont="1" applyFill="1" applyBorder="1"/>
    <xf numFmtId="3" fontId="4" fillId="0" borderId="1" xfId="0" applyNumberFormat="1" applyFont="1" applyFill="1" applyBorder="1"/>
    <xf numFmtId="0" fontId="2" fillId="0" borderId="1" xfId="0" applyFont="1" applyFill="1" applyBorder="1" applyAlignment="1">
      <alignment horizontal="righ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E11" sqref="E11"/>
    </sheetView>
  </sheetViews>
  <sheetFormatPr defaultRowHeight="15" x14ac:dyDescent="0.25"/>
  <cols>
    <col min="1" max="1" width="17.28515625" customWidth="1"/>
    <col min="3" max="3" width="14.85546875" customWidth="1"/>
    <col min="4" max="4" width="15.5703125" customWidth="1"/>
    <col min="5" max="5" width="29.140625" customWidth="1"/>
    <col min="6" max="6" width="10.7109375" customWidth="1"/>
    <col min="7" max="7" width="11.28515625" customWidth="1"/>
    <col min="8" max="8" width="12.42578125" customWidth="1"/>
    <col min="9" max="9" width="10.42578125" customWidth="1"/>
    <col min="10" max="10" width="11.7109375" customWidth="1"/>
    <col min="11" max="12" width="12.140625" customWidth="1"/>
    <col min="13" max="13" width="12.85546875" customWidth="1"/>
    <col min="14" max="14" width="11.7109375" customWidth="1"/>
  </cols>
  <sheetData>
    <row r="1" spans="1:14" ht="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66</v>
      </c>
      <c r="N1" s="1" t="s">
        <v>73</v>
      </c>
    </row>
    <row r="2" spans="1:14" ht="33" x14ac:dyDescent="0.25">
      <c r="A2" s="13" t="s">
        <v>12</v>
      </c>
      <c r="B2" s="13" t="s">
        <v>13</v>
      </c>
      <c r="C2" s="12" t="s">
        <v>14</v>
      </c>
      <c r="D2" s="13" t="s">
        <v>15</v>
      </c>
      <c r="E2" s="12" t="s">
        <v>16</v>
      </c>
      <c r="F2" s="14">
        <v>41278</v>
      </c>
      <c r="G2" s="14">
        <v>41278</v>
      </c>
      <c r="H2" s="15">
        <v>1050000</v>
      </c>
      <c r="I2" s="16" t="s">
        <v>17</v>
      </c>
      <c r="J2" s="17">
        <v>735714.29</v>
      </c>
      <c r="K2" s="15">
        <f>H2-J2</f>
        <v>314285.70999999996</v>
      </c>
      <c r="L2" s="5">
        <v>8861921</v>
      </c>
      <c r="M2" s="11">
        <v>10.6</v>
      </c>
      <c r="N2" s="11" t="s">
        <v>18</v>
      </c>
    </row>
    <row r="3" spans="1:14" x14ac:dyDescent="0.25">
      <c r="A3" s="13" t="s">
        <v>59</v>
      </c>
      <c r="B3" s="13" t="s">
        <v>20</v>
      </c>
      <c r="C3" s="12" t="s">
        <v>21</v>
      </c>
      <c r="D3" s="13" t="s">
        <v>60</v>
      </c>
      <c r="E3" s="13" t="s">
        <v>61</v>
      </c>
      <c r="F3" s="14">
        <v>40864</v>
      </c>
      <c r="G3" s="14">
        <v>41264</v>
      </c>
      <c r="H3" s="15">
        <v>500000</v>
      </c>
      <c r="I3" s="18" t="s">
        <v>25</v>
      </c>
      <c r="J3" s="17">
        <v>250000</v>
      </c>
      <c r="K3" s="15">
        <v>0</v>
      </c>
      <c r="L3" s="5">
        <f>579987.47-J3</f>
        <v>329987.46999999997</v>
      </c>
      <c r="M3" s="9" t="s">
        <v>62</v>
      </c>
      <c r="N3" s="9" t="s">
        <v>62</v>
      </c>
    </row>
    <row r="4" spans="1:14" ht="64.5" x14ac:dyDescent="0.25">
      <c r="A4" s="12" t="s">
        <v>51</v>
      </c>
      <c r="B4" s="13" t="s">
        <v>13</v>
      </c>
      <c r="C4" s="12" t="s">
        <v>14</v>
      </c>
      <c r="D4" s="13" t="s">
        <v>15</v>
      </c>
      <c r="E4" s="12" t="s">
        <v>52</v>
      </c>
      <c r="F4" s="14">
        <v>42166</v>
      </c>
      <c r="G4" s="14">
        <v>42166</v>
      </c>
      <c r="H4" s="15">
        <v>500000</v>
      </c>
      <c r="I4" s="19" t="s">
        <v>17</v>
      </c>
      <c r="J4" s="17">
        <v>250000</v>
      </c>
      <c r="K4" s="15">
        <f t="shared" ref="K4:K12" si="0">H4-J4</f>
        <v>250000</v>
      </c>
      <c r="L4" s="22">
        <f>3000000</f>
        <v>3000000</v>
      </c>
      <c r="M4" s="11" t="s">
        <v>18</v>
      </c>
      <c r="N4" s="11" t="s">
        <v>18</v>
      </c>
    </row>
    <row r="5" spans="1:14" ht="33" x14ac:dyDescent="0.25">
      <c r="A5" s="13" t="s">
        <v>41</v>
      </c>
      <c r="B5" s="13" t="s">
        <v>20</v>
      </c>
      <c r="C5" s="12" t="s">
        <v>42</v>
      </c>
      <c r="D5" s="13" t="s">
        <v>43</v>
      </c>
      <c r="E5" s="12" t="s">
        <v>44</v>
      </c>
      <c r="F5" s="14">
        <v>41551</v>
      </c>
      <c r="G5" s="14">
        <v>41752</v>
      </c>
      <c r="H5" s="15">
        <v>500000</v>
      </c>
      <c r="I5" s="18" t="s">
        <v>25</v>
      </c>
      <c r="J5" s="17">
        <v>250000</v>
      </c>
      <c r="K5" s="15">
        <f t="shared" si="0"/>
        <v>250000</v>
      </c>
      <c r="L5" s="5">
        <f>596258.5-J5</f>
        <v>346258.5</v>
      </c>
      <c r="M5" s="11">
        <v>2</v>
      </c>
      <c r="N5" s="9">
        <v>216705</v>
      </c>
    </row>
    <row r="6" spans="1:14" ht="54" x14ac:dyDescent="0.25">
      <c r="A6" s="12" t="s">
        <v>53</v>
      </c>
      <c r="B6" s="13" t="s">
        <v>13</v>
      </c>
      <c r="C6" s="12" t="s">
        <v>14</v>
      </c>
      <c r="D6" s="13" t="s">
        <v>54</v>
      </c>
      <c r="E6" s="12" t="s">
        <v>55</v>
      </c>
      <c r="F6" s="14">
        <v>42198</v>
      </c>
      <c r="G6" s="14">
        <v>42198</v>
      </c>
      <c r="H6" s="15">
        <v>833334</v>
      </c>
      <c r="I6" s="19" t="s">
        <v>17</v>
      </c>
      <c r="J6" s="17">
        <v>416667</v>
      </c>
      <c r="K6" s="15">
        <f t="shared" si="0"/>
        <v>416667</v>
      </c>
      <c r="L6" s="5">
        <f>2948000-K6</f>
        <v>2531333</v>
      </c>
      <c r="M6" s="11">
        <v>5</v>
      </c>
      <c r="N6" s="11" t="s">
        <v>18</v>
      </c>
    </row>
    <row r="7" spans="1:14" ht="43.5" x14ac:dyDescent="0.25">
      <c r="A7" s="13" t="s">
        <v>45</v>
      </c>
      <c r="B7" s="13" t="s">
        <v>20</v>
      </c>
      <c r="C7" s="12" t="s">
        <v>14</v>
      </c>
      <c r="D7" s="13" t="s">
        <v>15</v>
      </c>
      <c r="E7" s="12" t="s">
        <v>46</v>
      </c>
      <c r="F7" s="14">
        <v>41376</v>
      </c>
      <c r="G7" s="14">
        <v>41718</v>
      </c>
      <c r="H7" s="15">
        <v>500000</v>
      </c>
      <c r="I7" s="18" t="s">
        <v>25</v>
      </c>
      <c r="J7" s="17">
        <f>250000+250000</f>
        <v>500000</v>
      </c>
      <c r="K7" s="15">
        <f t="shared" si="0"/>
        <v>0</v>
      </c>
      <c r="L7" s="5">
        <f>836300.89-J7</f>
        <v>336300.89</v>
      </c>
      <c r="M7" s="11">
        <v>3</v>
      </c>
      <c r="N7" s="11" t="s">
        <v>18</v>
      </c>
    </row>
    <row r="8" spans="1:14" ht="54" x14ac:dyDescent="0.25">
      <c r="A8" s="13" t="s">
        <v>47</v>
      </c>
      <c r="B8" s="13" t="s">
        <v>28</v>
      </c>
      <c r="C8" s="12" t="s">
        <v>14</v>
      </c>
      <c r="D8" s="13" t="s">
        <v>48</v>
      </c>
      <c r="E8" s="12" t="s">
        <v>49</v>
      </c>
      <c r="F8" s="14">
        <v>41800</v>
      </c>
      <c r="G8" s="14">
        <v>41858</v>
      </c>
      <c r="H8" s="15">
        <v>220000</v>
      </c>
      <c r="I8" s="19" t="s">
        <v>50</v>
      </c>
      <c r="J8" s="17">
        <v>170000</v>
      </c>
      <c r="K8" s="15">
        <f t="shared" si="0"/>
        <v>50000</v>
      </c>
      <c r="L8" s="5">
        <f>424000-J8</f>
        <v>254000</v>
      </c>
      <c r="M8" s="11">
        <v>1</v>
      </c>
      <c r="N8" s="11">
        <v>0</v>
      </c>
    </row>
    <row r="9" spans="1:14" ht="22.5" x14ac:dyDescent="0.25">
      <c r="A9" s="12" t="s">
        <v>56</v>
      </c>
      <c r="B9" s="13" t="s">
        <v>20</v>
      </c>
      <c r="C9" s="12" t="s">
        <v>35</v>
      </c>
      <c r="D9" s="13" t="s">
        <v>57</v>
      </c>
      <c r="E9" s="12" t="s">
        <v>58</v>
      </c>
      <c r="F9" s="14">
        <v>41456</v>
      </c>
      <c r="G9" s="14">
        <v>42208</v>
      </c>
      <c r="H9" s="15">
        <v>500000</v>
      </c>
      <c r="I9" s="19" t="s">
        <v>17</v>
      </c>
      <c r="J9" s="17">
        <v>349998.48</v>
      </c>
      <c r="K9" s="15">
        <f t="shared" si="0"/>
        <v>150001.52000000002</v>
      </c>
      <c r="L9" s="5">
        <v>1500000</v>
      </c>
      <c r="M9" s="11" t="s">
        <v>18</v>
      </c>
      <c r="N9" s="11" t="s">
        <v>18</v>
      </c>
    </row>
    <row r="10" spans="1:14" ht="75" x14ac:dyDescent="0.25">
      <c r="A10" s="13" t="s">
        <v>19</v>
      </c>
      <c r="B10" s="13" t="s">
        <v>20</v>
      </c>
      <c r="C10" s="12" t="s">
        <v>21</v>
      </c>
      <c r="D10" s="13" t="s">
        <v>22</v>
      </c>
      <c r="E10" s="12" t="s">
        <v>23</v>
      </c>
      <c r="F10" s="14">
        <v>40668</v>
      </c>
      <c r="G10" s="14">
        <v>41263</v>
      </c>
      <c r="H10" s="15">
        <v>500000</v>
      </c>
      <c r="I10" s="18" t="s">
        <v>17</v>
      </c>
      <c r="J10" s="17">
        <v>499998</v>
      </c>
      <c r="K10" s="15">
        <f t="shared" si="0"/>
        <v>2</v>
      </c>
      <c r="L10" s="5">
        <f>1880995.2-J10</f>
        <v>1380997.2</v>
      </c>
      <c r="M10" s="11">
        <v>5</v>
      </c>
      <c r="N10" s="11" t="s">
        <v>18</v>
      </c>
    </row>
    <row r="11" spans="1:14" x14ac:dyDescent="0.25">
      <c r="A11" s="13" t="s">
        <v>19</v>
      </c>
      <c r="B11" s="13" t="s">
        <v>20</v>
      </c>
      <c r="C11" s="12" t="s">
        <v>21</v>
      </c>
      <c r="D11" s="13" t="s">
        <v>22</v>
      </c>
      <c r="E11" s="13" t="s">
        <v>24</v>
      </c>
      <c r="F11" s="14">
        <v>40668</v>
      </c>
      <c r="G11" s="14">
        <v>41687</v>
      </c>
      <c r="H11" s="15">
        <v>300000</v>
      </c>
      <c r="I11" s="18" t="s">
        <v>25</v>
      </c>
      <c r="J11" s="17">
        <v>300000</v>
      </c>
      <c r="K11" s="15">
        <f t="shared" si="0"/>
        <v>0</v>
      </c>
      <c r="L11" s="9" t="s">
        <v>26</v>
      </c>
      <c r="M11" s="11">
        <v>5</v>
      </c>
      <c r="N11" s="11" t="s">
        <v>18</v>
      </c>
    </row>
    <row r="12" spans="1:14" ht="75" x14ac:dyDescent="0.25">
      <c r="A12" s="13" t="s">
        <v>27</v>
      </c>
      <c r="B12" s="13" t="s">
        <v>28</v>
      </c>
      <c r="C12" s="12" t="s">
        <v>29</v>
      </c>
      <c r="D12" s="13" t="s">
        <v>30</v>
      </c>
      <c r="E12" s="12" t="s">
        <v>31</v>
      </c>
      <c r="F12" s="14">
        <v>39905</v>
      </c>
      <c r="G12" s="14">
        <v>40897</v>
      </c>
      <c r="H12" s="15">
        <v>1000000</v>
      </c>
      <c r="I12" s="18" t="s">
        <v>17</v>
      </c>
      <c r="J12" s="17">
        <v>1000000</v>
      </c>
      <c r="K12" s="15">
        <f t="shared" si="0"/>
        <v>0</v>
      </c>
      <c r="L12" s="5">
        <f>2660000-J12</f>
        <v>1660000</v>
      </c>
      <c r="M12" s="11">
        <v>2</v>
      </c>
      <c r="N12" s="11">
        <v>1134</v>
      </c>
    </row>
    <row r="13" spans="1:14" ht="22.5" x14ac:dyDescent="0.25">
      <c r="A13" s="13" t="s">
        <v>63</v>
      </c>
      <c r="B13" s="13" t="s">
        <v>20</v>
      </c>
      <c r="C13" s="12" t="s">
        <v>14</v>
      </c>
      <c r="D13" s="12" t="s">
        <v>15</v>
      </c>
      <c r="E13" s="12" t="s">
        <v>64</v>
      </c>
      <c r="F13" s="20">
        <v>41164</v>
      </c>
      <c r="G13" s="21">
        <v>41719</v>
      </c>
      <c r="H13" s="15">
        <v>500000</v>
      </c>
      <c r="I13" s="19" t="s">
        <v>25</v>
      </c>
      <c r="J13" s="17">
        <v>250000</v>
      </c>
      <c r="K13" s="15">
        <v>0</v>
      </c>
      <c r="L13" s="5">
        <f>407100-J13</f>
        <v>157100</v>
      </c>
      <c r="M13" s="23" t="s">
        <v>65</v>
      </c>
      <c r="N13" s="23" t="s">
        <v>65</v>
      </c>
    </row>
    <row r="14" spans="1:14" ht="43.5" x14ac:dyDescent="0.25">
      <c r="A14" s="13" t="s">
        <v>32</v>
      </c>
      <c r="B14" s="13" t="s">
        <v>13</v>
      </c>
      <c r="C14" s="12" t="s">
        <v>14</v>
      </c>
      <c r="D14" s="13" t="s">
        <v>15</v>
      </c>
      <c r="E14" s="12" t="s">
        <v>33</v>
      </c>
      <c r="F14" s="14">
        <v>40823</v>
      </c>
      <c r="G14" s="14">
        <v>40823</v>
      </c>
      <c r="H14" s="15">
        <v>500000</v>
      </c>
      <c r="I14" s="18" t="s">
        <v>17</v>
      </c>
      <c r="J14" s="17">
        <v>500000</v>
      </c>
      <c r="K14" s="15">
        <f t="shared" ref="K14:K19" si="1">H14-J14</f>
        <v>0</v>
      </c>
      <c r="L14" s="5">
        <f>2015000-J14</f>
        <v>1515000</v>
      </c>
      <c r="M14" s="23" t="s">
        <v>65</v>
      </c>
      <c r="N14" s="23" t="s">
        <v>65</v>
      </c>
    </row>
    <row r="15" spans="1:14" ht="22.5" x14ac:dyDescent="0.25">
      <c r="A15" s="13" t="s">
        <v>34</v>
      </c>
      <c r="B15" s="13" t="s">
        <v>20</v>
      </c>
      <c r="C15" s="12" t="s">
        <v>35</v>
      </c>
      <c r="D15" s="13" t="s">
        <v>36</v>
      </c>
      <c r="E15" s="12" t="s">
        <v>37</v>
      </c>
      <c r="F15" s="14">
        <v>40981</v>
      </c>
      <c r="G15" s="14">
        <v>41192</v>
      </c>
      <c r="H15" s="15">
        <v>500000</v>
      </c>
      <c r="I15" s="18" t="s">
        <v>25</v>
      </c>
      <c r="J15" s="17">
        <v>500000</v>
      </c>
      <c r="K15" s="15">
        <f t="shared" si="1"/>
        <v>0</v>
      </c>
      <c r="L15" s="5">
        <f>1195060-J15</f>
        <v>695060</v>
      </c>
      <c r="M15" s="11" t="s">
        <v>18</v>
      </c>
      <c r="N15" s="11" t="s">
        <v>18</v>
      </c>
    </row>
    <row r="16" spans="1:14" ht="43.5" x14ac:dyDescent="0.25">
      <c r="A16" s="13" t="s">
        <v>38</v>
      </c>
      <c r="B16" s="13" t="s">
        <v>20</v>
      </c>
      <c r="C16" s="12" t="s">
        <v>35</v>
      </c>
      <c r="D16" s="13" t="s">
        <v>39</v>
      </c>
      <c r="E16" s="12" t="s">
        <v>40</v>
      </c>
      <c r="F16" s="14">
        <v>40462</v>
      </c>
      <c r="G16" s="14">
        <v>41012</v>
      </c>
      <c r="H16" s="15">
        <v>500000</v>
      </c>
      <c r="I16" s="18" t="s">
        <v>25</v>
      </c>
      <c r="J16" s="17">
        <v>500000</v>
      </c>
      <c r="K16" s="15">
        <f t="shared" si="1"/>
        <v>0</v>
      </c>
      <c r="L16" s="5">
        <v>0</v>
      </c>
      <c r="M16" s="11">
        <v>5.2</v>
      </c>
      <c r="N16" s="9">
        <v>449260</v>
      </c>
    </row>
    <row r="17" spans="1:14" ht="33" x14ac:dyDescent="0.25">
      <c r="A17" s="2" t="s">
        <v>67</v>
      </c>
      <c r="B17" s="2" t="s">
        <v>70</v>
      </c>
      <c r="C17" s="12" t="s">
        <v>14</v>
      </c>
      <c r="D17" s="2" t="s">
        <v>15</v>
      </c>
      <c r="E17" s="3" t="s">
        <v>71</v>
      </c>
      <c r="F17" s="4">
        <v>42229</v>
      </c>
      <c r="G17" s="4"/>
      <c r="H17" s="5">
        <v>250000</v>
      </c>
      <c r="I17" s="11" t="s">
        <v>17</v>
      </c>
      <c r="J17" s="10">
        <v>250000</v>
      </c>
      <c r="K17" s="5">
        <f t="shared" si="1"/>
        <v>0</v>
      </c>
      <c r="L17" s="5">
        <v>259639.42</v>
      </c>
      <c r="M17" s="11" t="s">
        <v>18</v>
      </c>
      <c r="N17" s="11" t="s">
        <v>18</v>
      </c>
    </row>
    <row r="18" spans="1:14" x14ac:dyDescent="0.25">
      <c r="A18" s="2" t="s">
        <v>67</v>
      </c>
      <c r="B18" s="2" t="s">
        <v>70</v>
      </c>
      <c r="C18" s="12" t="s">
        <v>14</v>
      </c>
      <c r="D18" s="2" t="s">
        <v>15</v>
      </c>
      <c r="E18" s="3" t="s">
        <v>24</v>
      </c>
      <c r="F18" s="4">
        <v>42229</v>
      </c>
      <c r="G18" s="4"/>
      <c r="H18" s="5">
        <v>350000</v>
      </c>
      <c r="I18" s="11" t="s">
        <v>25</v>
      </c>
      <c r="J18" s="10">
        <v>350000</v>
      </c>
      <c r="K18" s="5">
        <f t="shared" si="1"/>
        <v>0</v>
      </c>
      <c r="L18" s="5"/>
      <c r="M18" s="11"/>
      <c r="N18" s="11"/>
    </row>
    <row r="19" spans="1:14" ht="64.5" x14ac:dyDescent="0.25">
      <c r="A19" s="2" t="s">
        <v>68</v>
      </c>
      <c r="B19" s="2" t="s">
        <v>69</v>
      </c>
      <c r="C19" s="12" t="s">
        <v>14</v>
      </c>
      <c r="D19" s="2" t="s">
        <v>15</v>
      </c>
      <c r="E19" s="3" t="s">
        <v>72</v>
      </c>
      <c r="F19" s="4">
        <v>42548</v>
      </c>
      <c r="G19" s="4"/>
      <c r="H19" s="5">
        <v>337500</v>
      </c>
      <c r="I19" s="11" t="s">
        <v>17</v>
      </c>
      <c r="J19" s="10">
        <v>337500</v>
      </c>
      <c r="K19" s="5">
        <f t="shared" si="1"/>
        <v>0</v>
      </c>
      <c r="L19" s="5">
        <v>1645250</v>
      </c>
      <c r="M19" s="11" t="s">
        <v>18</v>
      </c>
      <c r="N19" s="11" t="s">
        <v>18</v>
      </c>
    </row>
    <row r="20" spans="1:14" x14ac:dyDescent="0.25">
      <c r="A20" s="6"/>
      <c r="B20" s="6"/>
      <c r="C20" s="6"/>
      <c r="D20" s="6"/>
      <c r="E20" s="6"/>
      <c r="F20" s="6"/>
      <c r="G20" s="6"/>
      <c r="H20" s="7">
        <f>SUM(H2:H19)</f>
        <v>9340834</v>
      </c>
      <c r="I20" s="7"/>
      <c r="J20" s="7">
        <f>SUM(J2:J19)</f>
        <v>7409877.7699999996</v>
      </c>
      <c r="K20" s="7">
        <f>SUM(K2:K19)</f>
        <v>1430956.23</v>
      </c>
      <c r="L20" s="7">
        <f>SUM(L2:L16)</f>
        <v>22567958.059999999</v>
      </c>
      <c r="M20" s="6"/>
      <c r="N20" s="6"/>
    </row>
    <row r="21" spans="1:1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8" t="s">
        <v>74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</sheetData>
  <sortState ref="A4:N19">
    <sortCondition ref="A5"/>
  </sortState>
  <pageMargins left="0.7" right="0.7" top="0.75" bottom="0.75" header="0.3" footer="0.3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1"/>
    </sheetView>
  </sheetViews>
  <sheetFormatPr defaultRowHeight="15" x14ac:dyDescent="0.25"/>
  <cols>
    <col min="1" max="1" width="15.85546875" bestFit="1" customWidth="1"/>
  </cols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B1E384-D3F2-4288-AB23-356B01A362B7}"/>
</file>

<file path=customXml/itemProps2.xml><?xml version="1.0" encoding="utf-8"?>
<ds:datastoreItem xmlns:ds="http://schemas.openxmlformats.org/officeDocument/2006/customXml" ds:itemID="{6045C964-85EA-47D3-A6C9-9530EC696523}"/>
</file>

<file path=customXml/itemProps3.xml><?xml version="1.0" encoding="utf-8"?>
<ds:datastoreItem xmlns:ds="http://schemas.openxmlformats.org/officeDocument/2006/customXml" ds:itemID="{88F705F3-6847-4DF9-8C81-4D32818F4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 Jonghe</dc:creator>
  <cp:lastModifiedBy>Callewaert, Sophie</cp:lastModifiedBy>
  <cp:lastPrinted>2016-09-23T15:42:50Z</cp:lastPrinted>
  <dcterms:created xsi:type="dcterms:W3CDTF">2015-07-27T06:36:42Z</dcterms:created>
  <dcterms:modified xsi:type="dcterms:W3CDTF">2016-09-27T11:08:55Z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