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18192" windowHeight="11256"/>
  </bookViews>
  <sheets>
    <sheet name="Projecten PDPO I" sheetId="8" r:id="rId1"/>
    <sheet name="Projecten PDPO II" sheetId="9" r:id="rId2"/>
    <sheet name="Projecten Leader MLS" sheetId="10" r:id="rId3"/>
    <sheet name="Projecten Leader VLA" sheetId="11" r:id="rId4"/>
  </sheets>
  <externalReferences>
    <externalReference r:id="rId5"/>
  </externalReferences>
  <definedNames>
    <definedName name="_xlnm._FilterDatabase" localSheetId="2" hidden="1">'Projecten Leader MLS'!$A$4:$I$90</definedName>
    <definedName name="_xlnm._FilterDatabase" localSheetId="3" hidden="1">'Projecten Leader VLA'!$A$4:$I$77</definedName>
    <definedName name="_xlnm._FilterDatabase" localSheetId="0" hidden="1">'Projecten PDPO I'!$A$1:$J$76</definedName>
    <definedName name="_xlnm._FilterDatabase" localSheetId="1" hidden="1">'Projecten PDPO II'!$A$1:$K$143</definedName>
    <definedName name="_xlnm.Print_Area" localSheetId="2">'Projecten Leader MLS'!$A$5:$I$87</definedName>
    <definedName name="_xlnm.Print_Area" localSheetId="3">'Projecten Leader VLA'!$A$5:$I$75</definedName>
    <definedName name="_xlnm.Print_Titles" localSheetId="2">'Projecten Leader MLS'!$B:$C</definedName>
    <definedName name="_xlnm.Print_Titles" localSheetId="3">'Projecten Leader VLA'!$B:$C</definedName>
    <definedName name="maatregelnrs" localSheetId="2">#REF!</definedName>
    <definedName name="maatregelnrs" localSheetId="3">#REF!</definedName>
    <definedName name="maatregelnrs">'[1]Alg overz 2012'!$A$54:$A$58</definedName>
  </definedNames>
  <calcPr calcId="145621"/>
</workbook>
</file>

<file path=xl/calcChain.xml><?xml version="1.0" encoding="utf-8"?>
<calcChain xmlns="http://schemas.openxmlformats.org/spreadsheetml/2006/main">
  <c r="I77" i="11" l="1"/>
  <c r="G77" i="11" s="1"/>
  <c r="H77" i="11"/>
  <c r="F77" i="11"/>
  <c r="I76" i="11"/>
  <c r="G76" i="11" s="1"/>
  <c r="I75" i="11"/>
  <c r="G75" i="11" s="1"/>
  <c r="H75" i="11"/>
  <c r="I74" i="11"/>
  <c r="G74" i="11" s="1"/>
  <c r="H74" i="11"/>
  <c r="F74" i="11"/>
  <c r="I73" i="11"/>
  <c r="G73" i="11" s="1"/>
  <c r="H73" i="11"/>
  <c r="F73" i="11"/>
  <c r="I72" i="11"/>
  <c r="G72" i="11" s="1"/>
  <c r="I71" i="11"/>
  <c r="G71" i="11" s="1"/>
  <c r="H71" i="11"/>
  <c r="I70" i="11"/>
  <c r="G70" i="11" s="1"/>
  <c r="H70" i="11"/>
  <c r="F70" i="11"/>
  <c r="I69" i="11"/>
  <c r="G69" i="11" s="1"/>
  <c r="H69" i="11"/>
  <c r="F69" i="11"/>
  <c r="I68" i="11"/>
  <c r="G68" i="11" s="1"/>
  <c r="I67" i="11"/>
  <c r="G67" i="11" s="1"/>
  <c r="H67" i="11"/>
  <c r="I66" i="11"/>
  <c r="G66" i="11" s="1"/>
  <c r="H66" i="11"/>
  <c r="F66" i="11"/>
  <c r="I65" i="11"/>
  <c r="G65" i="11" s="1"/>
  <c r="H65" i="11"/>
  <c r="F65" i="11"/>
  <c r="I64" i="11"/>
  <c r="G64" i="11" s="1"/>
  <c r="I63" i="11"/>
  <c r="G63" i="11" s="1"/>
  <c r="H63" i="11"/>
  <c r="I62" i="11"/>
  <c r="G62" i="11" s="1"/>
  <c r="H62" i="11"/>
  <c r="F62" i="11"/>
  <c r="I61" i="11"/>
  <c r="G61" i="11" s="1"/>
  <c r="H61" i="11"/>
  <c r="F61" i="11"/>
  <c r="I60" i="11"/>
  <c r="G60" i="11" s="1"/>
  <c r="I59" i="11"/>
  <c r="G59" i="11" s="1"/>
  <c r="H59" i="11"/>
  <c r="I58" i="11"/>
  <c r="G58" i="11" s="1"/>
  <c r="H58" i="11"/>
  <c r="F58" i="11"/>
  <c r="I57" i="11"/>
  <c r="G57" i="11" s="1"/>
  <c r="H57" i="11"/>
  <c r="F57" i="11"/>
  <c r="I56" i="11"/>
  <c r="G56" i="11" s="1"/>
  <c r="I55" i="11"/>
  <c r="G55" i="11" s="1"/>
  <c r="H55" i="11"/>
  <c r="I54" i="11"/>
  <c r="G54" i="11" s="1"/>
  <c r="H54" i="11"/>
  <c r="F54" i="11"/>
  <c r="I53" i="11"/>
  <c r="G53" i="11" s="1"/>
  <c r="H53" i="11"/>
  <c r="F53" i="11"/>
  <c r="I51" i="11"/>
  <c r="F51" i="11" s="1"/>
  <c r="I50" i="11"/>
  <c r="F50" i="11" s="1"/>
  <c r="I49" i="11"/>
  <c r="F49" i="11" s="1"/>
  <c r="I48" i="11"/>
  <c r="F48" i="11" s="1"/>
  <c r="E47" i="11"/>
  <c r="I47" i="11" s="1"/>
  <c r="I46" i="11"/>
  <c r="H46" i="11"/>
  <c r="G46" i="11"/>
  <c r="F46" i="11"/>
  <c r="I45" i="11"/>
  <c r="H45" i="11"/>
  <c r="G45" i="11"/>
  <c r="F45" i="11"/>
  <c r="I44" i="11"/>
  <c r="H44" i="11"/>
  <c r="G44" i="11"/>
  <c r="F44" i="11"/>
  <c r="I43" i="11"/>
  <c r="H43" i="11"/>
  <c r="G43" i="11"/>
  <c r="F43" i="11"/>
  <c r="I42" i="11"/>
  <c r="H42" i="11"/>
  <c r="G42" i="11"/>
  <c r="F42" i="11"/>
  <c r="I40" i="11"/>
  <c r="H40" i="11" s="1"/>
  <c r="G40" i="11"/>
  <c r="I39" i="11"/>
  <c r="H39" i="11" s="1"/>
  <c r="G39" i="11"/>
  <c r="I38" i="11"/>
  <c r="H38" i="11" s="1"/>
  <c r="G38" i="11"/>
  <c r="I37" i="11"/>
  <c r="H37" i="11" s="1"/>
  <c r="G37" i="11"/>
  <c r="I36" i="11"/>
  <c r="H36" i="11" s="1"/>
  <c r="G36" i="11"/>
  <c r="I35" i="11"/>
  <c r="H35" i="11" s="1"/>
  <c r="G35" i="11"/>
  <c r="I34" i="11"/>
  <c r="H34" i="11" s="1"/>
  <c r="G34" i="11"/>
  <c r="I33" i="11"/>
  <c r="H33" i="11" s="1"/>
  <c r="G33" i="11"/>
  <c r="I32" i="11"/>
  <c r="H32" i="11" s="1"/>
  <c r="G32" i="11"/>
  <c r="I31" i="11"/>
  <c r="H31" i="11" s="1"/>
  <c r="G31" i="11"/>
  <c r="I30" i="11"/>
  <c r="H30" i="11" s="1"/>
  <c r="G30" i="11"/>
  <c r="I29" i="11"/>
  <c r="H29" i="11" s="1"/>
  <c r="G29" i="11"/>
  <c r="I28" i="11"/>
  <c r="H28" i="11" s="1"/>
  <c r="G28" i="11"/>
  <c r="E27" i="11"/>
  <c r="I27" i="11" s="1"/>
  <c r="I25" i="11"/>
  <c r="I24" i="11"/>
  <c r="I23" i="11"/>
  <c r="I22" i="11"/>
  <c r="I21" i="11"/>
  <c r="I20" i="11"/>
  <c r="I19" i="11"/>
  <c r="I18" i="11"/>
  <c r="I17" i="11"/>
  <c r="G17" i="11" s="1"/>
  <c r="I16" i="11"/>
  <c r="I15" i="11"/>
  <c r="G15" i="11" s="1"/>
  <c r="I14" i="11"/>
  <c r="I13" i="11"/>
  <c r="G13" i="11" s="1"/>
  <c r="I12" i="11"/>
  <c r="I11" i="11"/>
  <c r="G11" i="11" s="1"/>
  <c r="I10" i="11"/>
  <c r="I9" i="11"/>
  <c r="G9" i="11" s="1"/>
  <c r="E8" i="11"/>
  <c r="I8" i="11" s="1"/>
  <c r="I7" i="11"/>
  <c r="F7" i="11" s="1"/>
  <c r="H7" i="11"/>
  <c r="G7" i="11"/>
  <c r="E6" i="11"/>
  <c r="I6" i="11" s="1"/>
  <c r="G6" i="11" s="1"/>
  <c r="I5" i="11"/>
  <c r="G5" i="11" s="1"/>
  <c r="I90" i="10"/>
  <c r="G90" i="10" s="1"/>
  <c r="H90" i="10"/>
  <c r="F90" i="10"/>
  <c r="I89" i="10"/>
  <c r="G89" i="10" s="1"/>
  <c r="H89" i="10"/>
  <c r="F89" i="10"/>
  <c r="I88" i="10"/>
  <c r="G88" i="10" s="1"/>
  <c r="I87" i="10"/>
  <c r="G87" i="10" s="1"/>
  <c r="H87" i="10"/>
  <c r="I86" i="10"/>
  <c r="G86" i="10" s="1"/>
  <c r="H86" i="10"/>
  <c r="F86" i="10"/>
  <c r="I85" i="10"/>
  <c r="G85" i="10" s="1"/>
  <c r="H85" i="10"/>
  <c r="F85" i="10"/>
  <c r="I84" i="10"/>
  <c r="G84" i="10" s="1"/>
  <c r="I83" i="10"/>
  <c r="G83" i="10" s="1"/>
  <c r="H83" i="10"/>
  <c r="I82" i="10"/>
  <c r="G82" i="10" s="1"/>
  <c r="H82" i="10"/>
  <c r="F82" i="10"/>
  <c r="I81" i="10"/>
  <c r="G81" i="10" s="1"/>
  <c r="H81" i="10"/>
  <c r="F81" i="10"/>
  <c r="I80" i="10"/>
  <c r="G80" i="10" s="1"/>
  <c r="I79" i="10"/>
  <c r="G79" i="10" s="1"/>
  <c r="H79" i="10"/>
  <c r="I78" i="10"/>
  <c r="G78" i="10" s="1"/>
  <c r="H78" i="10"/>
  <c r="F78" i="10"/>
  <c r="I77" i="10"/>
  <c r="G77" i="10" s="1"/>
  <c r="H77" i="10"/>
  <c r="F77" i="10"/>
  <c r="I76" i="10"/>
  <c r="G76" i="10" s="1"/>
  <c r="I74" i="10"/>
  <c r="I73" i="10"/>
  <c r="G73" i="10" s="1"/>
  <c r="I72" i="10"/>
  <c r="I71" i="10"/>
  <c r="G71" i="10"/>
  <c r="I70" i="10"/>
  <c r="I69" i="10"/>
  <c r="G69" i="10"/>
  <c r="I68" i="10"/>
  <c r="I67" i="10"/>
  <c r="G67" i="10"/>
  <c r="I66" i="10"/>
  <c r="I65" i="10"/>
  <c r="G65" i="10" s="1"/>
  <c r="I64" i="10"/>
  <c r="I63" i="10"/>
  <c r="G63" i="10"/>
  <c r="I60" i="10"/>
  <c r="G60" i="10"/>
  <c r="I59" i="10"/>
  <c r="G59" i="10"/>
  <c r="I58" i="10"/>
  <c r="G58" i="10"/>
  <c r="I57" i="10"/>
  <c r="F57" i="10" s="1"/>
  <c r="H57" i="10"/>
  <c r="I56" i="10"/>
  <c r="F56" i="10" s="1"/>
  <c r="H56" i="10"/>
  <c r="G56" i="10"/>
  <c r="I55" i="10"/>
  <c r="F55" i="10" s="1"/>
  <c r="I54" i="10"/>
  <c r="F54" i="10" s="1"/>
  <c r="I53" i="10"/>
  <c r="F53" i="10" s="1"/>
  <c r="I52" i="10"/>
  <c r="F52" i="10" s="1"/>
  <c r="H52" i="10"/>
  <c r="G52" i="10"/>
  <c r="I51" i="10"/>
  <c r="F51" i="10" s="1"/>
  <c r="H51" i="10"/>
  <c r="G51" i="10"/>
  <c r="I50" i="10"/>
  <c r="F50" i="10" s="1"/>
  <c r="I49" i="10"/>
  <c r="F49" i="10" s="1"/>
  <c r="H49" i="10"/>
  <c r="I48" i="10"/>
  <c r="F48" i="10" s="1"/>
  <c r="H48" i="10"/>
  <c r="I46" i="10"/>
  <c r="G46" i="10" s="1"/>
  <c r="H46" i="10"/>
  <c r="F46" i="10"/>
  <c r="I45" i="10"/>
  <c r="G45" i="10" s="1"/>
  <c r="I44" i="10"/>
  <c r="G44" i="10" s="1"/>
  <c r="H44" i="10"/>
  <c r="I42" i="10"/>
  <c r="H42" i="10" s="1"/>
  <c r="I41" i="10"/>
  <c r="H41" i="10" s="1"/>
  <c r="G41" i="10"/>
  <c r="I40" i="10"/>
  <c r="H40" i="10" s="1"/>
  <c r="I39" i="10"/>
  <c r="H39" i="10" s="1"/>
  <c r="G39" i="10"/>
  <c r="I38" i="10"/>
  <c r="H38" i="10" s="1"/>
  <c r="G38" i="10"/>
  <c r="F38" i="10"/>
  <c r="I37" i="10"/>
  <c r="H37" i="10" s="1"/>
  <c r="I36" i="10"/>
  <c r="H36" i="10" s="1"/>
  <c r="I35" i="10"/>
  <c r="H35" i="10" s="1"/>
  <c r="I34" i="10"/>
  <c r="H34" i="10" s="1"/>
  <c r="G34" i="10"/>
  <c r="F34" i="10"/>
  <c r="I33" i="10"/>
  <c r="H33" i="10" s="1"/>
  <c r="G33" i="10"/>
  <c r="F33" i="10"/>
  <c r="I32" i="10"/>
  <c r="H32" i="10" s="1"/>
  <c r="I31" i="10"/>
  <c r="H31" i="10" s="1"/>
  <c r="G31" i="10"/>
  <c r="I30" i="10"/>
  <c r="H30" i="10" s="1"/>
  <c r="G30" i="10"/>
  <c r="I29" i="10"/>
  <c r="H29" i="10" s="1"/>
  <c r="G29" i="10"/>
  <c r="F29" i="10"/>
  <c r="I28" i="10"/>
  <c r="H28" i="10" s="1"/>
  <c r="I27" i="10"/>
  <c r="H27" i="10" s="1"/>
  <c r="G27" i="10"/>
  <c r="I26" i="10"/>
  <c r="H26" i="10" s="1"/>
  <c r="I25" i="10"/>
  <c r="H25" i="10" s="1"/>
  <c r="G25" i="10"/>
  <c r="I24" i="10"/>
  <c r="H24" i="10" s="1"/>
  <c r="I23" i="10"/>
  <c r="H23" i="10" s="1"/>
  <c r="G23" i="10"/>
  <c r="I22" i="10"/>
  <c r="H22" i="10" s="1"/>
  <c r="G22" i="10"/>
  <c r="F22" i="10"/>
  <c r="I21" i="10"/>
  <c r="H21" i="10" s="1"/>
  <c r="I20" i="10"/>
  <c r="H20" i="10" s="1"/>
  <c r="I19" i="10"/>
  <c r="H19" i="10" s="1"/>
  <c r="I18" i="10"/>
  <c r="H18" i="10" s="1"/>
  <c r="G18" i="10"/>
  <c r="F18" i="10"/>
  <c r="I17" i="10"/>
  <c r="H17" i="10" s="1"/>
  <c r="G17" i="10"/>
  <c r="F17" i="10"/>
  <c r="I16" i="10"/>
  <c r="H16" i="10" s="1"/>
  <c r="I15" i="10"/>
  <c r="H15" i="10" s="1"/>
  <c r="G15" i="10"/>
  <c r="I14" i="10"/>
  <c r="H14" i="10" s="1"/>
  <c r="G14" i="10"/>
  <c r="I13" i="10"/>
  <c r="H13" i="10" s="1"/>
  <c r="G13" i="10"/>
  <c r="F13" i="10"/>
  <c r="I12" i="10"/>
  <c r="H12" i="10" s="1"/>
  <c r="I11" i="10"/>
  <c r="H11" i="10" s="1"/>
  <c r="G11" i="10"/>
  <c r="I10" i="10"/>
  <c r="H10" i="10" s="1"/>
  <c r="I9" i="10"/>
  <c r="H9" i="10" s="1"/>
  <c r="G9" i="10"/>
  <c r="I8" i="10"/>
  <c r="H8" i="10" s="1"/>
  <c r="I7" i="10"/>
  <c r="H7" i="10" s="1"/>
  <c r="G7" i="10"/>
  <c r="I6" i="10"/>
  <c r="F6" i="10" s="1"/>
  <c r="H6" i="10"/>
  <c r="G6" i="10"/>
  <c r="I5" i="10"/>
  <c r="F5" i="10" s="1"/>
  <c r="F6" i="11" l="1"/>
  <c r="G5" i="10"/>
  <c r="F10" i="10"/>
  <c r="F21" i="10"/>
  <c r="F26" i="10"/>
  <c r="F37" i="10"/>
  <c r="F42" i="10"/>
  <c r="G55" i="10"/>
  <c r="F76" i="10"/>
  <c r="F80" i="10"/>
  <c r="F84" i="10"/>
  <c r="F88" i="10"/>
  <c r="H6" i="11"/>
  <c r="F56" i="11"/>
  <c r="F60" i="11"/>
  <c r="F64" i="11"/>
  <c r="F68" i="11"/>
  <c r="F72" i="11"/>
  <c r="F76" i="11"/>
  <c r="H5" i="10"/>
  <c r="F9" i="10"/>
  <c r="G10" i="10"/>
  <c r="F14" i="10"/>
  <c r="G19" i="10"/>
  <c r="G21" i="10"/>
  <c r="F25" i="10"/>
  <c r="G26" i="10"/>
  <c r="F30" i="10"/>
  <c r="G35" i="10"/>
  <c r="G37" i="10"/>
  <c r="F41" i="10"/>
  <c r="G42" i="10"/>
  <c r="G48" i="10"/>
  <c r="H53" i="10"/>
  <c r="H55" i="10"/>
  <c r="H76" i="10"/>
  <c r="F79" i="10"/>
  <c r="H80" i="10"/>
  <c r="F83" i="10"/>
  <c r="H84" i="10"/>
  <c r="F87" i="10"/>
  <c r="H88" i="10"/>
  <c r="F55" i="11"/>
  <c r="H56" i="11"/>
  <c r="F59" i="11"/>
  <c r="H60" i="11"/>
  <c r="F63" i="11"/>
  <c r="H64" i="11"/>
  <c r="F67" i="11"/>
  <c r="H68" i="11"/>
  <c r="F71" i="11"/>
  <c r="H72" i="11"/>
  <c r="F75" i="11"/>
  <c r="H76" i="11"/>
  <c r="F8" i="11"/>
  <c r="H8" i="11"/>
  <c r="G8" i="11"/>
  <c r="F10" i="11"/>
  <c r="H10" i="11"/>
  <c r="F12" i="11"/>
  <c r="H12" i="11"/>
  <c r="F14" i="11"/>
  <c r="H14" i="11"/>
  <c r="F16" i="11"/>
  <c r="H16" i="11"/>
  <c r="F19" i="11"/>
  <c r="H19" i="11"/>
  <c r="G19" i="11"/>
  <c r="F23" i="11"/>
  <c r="H23" i="11"/>
  <c r="G23" i="11"/>
  <c r="H27" i="11"/>
  <c r="F27" i="11"/>
  <c r="F47" i="11"/>
  <c r="H47" i="11"/>
  <c r="G47" i="11"/>
  <c r="F20" i="11"/>
  <c r="H20" i="11"/>
  <c r="G20" i="11"/>
  <c r="F24" i="11"/>
  <c r="H24" i="11"/>
  <c r="G24" i="11"/>
  <c r="G27" i="11"/>
  <c r="H5" i="11"/>
  <c r="F5" i="11"/>
  <c r="F9" i="11"/>
  <c r="H9" i="11"/>
  <c r="F11" i="11"/>
  <c r="H11" i="11"/>
  <c r="F13" i="11"/>
  <c r="H13" i="11"/>
  <c r="F15" i="11"/>
  <c r="H15" i="11"/>
  <c r="F17" i="11"/>
  <c r="H17" i="11"/>
  <c r="F21" i="11"/>
  <c r="H21" i="11"/>
  <c r="G21" i="11"/>
  <c r="F25" i="11"/>
  <c r="H25" i="11"/>
  <c r="G25" i="11"/>
  <c r="G10" i="11"/>
  <c r="G12" i="11"/>
  <c r="G14" i="11"/>
  <c r="G16" i="11"/>
  <c r="F18" i="11"/>
  <c r="H18" i="11"/>
  <c r="G18" i="11"/>
  <c r="F22" i="11"/>
  <c r="H22" i="11"/>
  <c r="G22" i="11"/>
  <c r="G48" i="11"/>
  <c r="G49" i="11"/>
  <c r="G50" i="11"/>
  <c r="G51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H48" i="11"/>
  <c r="H49" i="11"/>
  <c r="H50" i="11"/>
  <c r="H51" i="11"/>
  <c r="F70" i="10"/>
  <c r="H70" i="10"/>
  <c r="H59" i="10"/>
  <c r="F59" i="10"/>
  <c r="F64" i="10"/>
  <c r="H64" i="10"/>
  <c r="F68" i="10"/>
  <c r="H68" i="10"/>
  <c r="F74" i="10"/>
  <c r="H74" i="10"/>
  <c r="F8" i="10"/>
  <c r="F12" i="10"/>
  <c r="F16" i="10"/>
  <c r="F20" i="10"/>
  <c r="F24" i="10"/>
  <c r="F28" i="10"/>
  <c r="F32" i="10"/>
  <c r="F36" i="10"/>
  <c r="F40" i="10"/>
  <c r="F45" i="10"/>
  <c r="G50" i="10"/>
  <c r="G54" i="10"/>
  <c r="F63" i="10"/>
  <c r="H63" i="10"/>
  <c r="F65" i="10"/>
  <c r="H65" i="10"/>
  <c r="F67" i="10"/>
  <c r="H67" i="10"/>
  <c r="F69" i="10"/>
  <c r="H69" i="10"/>
  <c r="F71" i="10"/>
  <c r="H71" i="10"/>
  <c r="F73" i="10"/>
  <c r="H73" i="10"/>
  <c r="F66" i="10"/>
  <c r="H66" i="10"/>
  <c r="F72" i="10"/>
  <c r="H72" i="10"/>
  <c r="F7" i="10"/>
  <c r="G8" i="10"/>
  <c r="F11" i="10"/>
  <c r="G12" i="10"/>
  <c r="F15" i="10"/>
  <c r="G16" i="10"/>
  <c r="F19" i="10"/>
  <c r="G20" i="10"/>
  <c r="F23" i="10"/>
  <c r="G24" i="10"/>
  <c r="F27" i="10"/>
  <c r="G28" i="10"/>
  <c r="F31" i="10"/>
  <c r="G32" i="10"/>
  <c r="F35" i="10"/>
  <c r="G36" i="10"/>
  <c r="F39" i="10"/>
  <c r="G40" i="10"/>
  <c r="F44" i="10"/>
  <c r="H45" i="10"/>
  <c r="G49" i="10"/>
  <c r="H50" i="10"/>
  <c r="G53" i="10"/>
  <c r="H54" i="10"/>
  <c r="G57" i="10"/>
  <c r="H58" i="10"/>
  <c r="F58" i="10"/>
  <c r="H60" i="10"/>
  <c r="F60" i="10"/>
  <c r="G64" i="10"/>
  <c r="G66" i="10"/>
  <c r="G68" i="10"/>
  <c r="G70" i="10"/>
  <c r="G72" i="10"/>
  <c r="G74" i="10"/>
  <c r="K115" i="9"/>
  <c r="J115" i="9" s="1"/>
  <c r="K114" i="9"/>
  <c r="J114" i="9" s="1"/>
  <c r="K113" i="9"/>
  <c r="J113" i="9" s="1"/>
  <c r="K112" i="9"/>
  <c r="J112" i="9" s="1"/>
  <c r="K111" i="9"/>
  <c r="J111" i="9" s="1"/>
  <c r="K110" i="9"/>
  <c r="J110" i="9" s="1"/>
  <c r="K109" i="9"/>
  <c r="J109" i="9" s="1"/>
  <c r="K108" i="9"/>
  <c r="J108" i="9" s="1"/>
  <c r="K107" i="9"/>
  <c r="J107" i="9" s="1"/>
  <c r="K106" i="9"/>
  <c r="J106" i="9" s="1"/>
  <c r="D106" i="9"/>
  <c r="K105" i="9"/>
  <c r="J105" i="9" s="1"/>
  <c r="H105" i="9"/>
  <c r="K104" i="9"/>
  <c r="J104" i="9" s="1"/>
  <c r="K103" i="9"/>
  <c r="J103" i="9" s="1"/>
  <c r="K102" i="9"/>
  <c r="J102" i="9" s="1"/>
  <c r="K101" i="9"/>
  <c r="J101" i="9" s="1"/>
  <c r="K100" i="9"/>
  <c r="J100" i="9" s="1"/>
  <c r="K98" i="9"/>
  <c r="J98" i="9" s="1"/>
  <c r="D98" i="9"/>
  <c r="K97" i="9"/>
  <c r="J97" i="9" s="1"/>
  <c r="K96" i="9"/>
  <c r="J96" i="9" s="1"/>
  <c r="K95" i="9"/>
  <c r="J95" i="9" s="1"/>
  <c r="K94" i="9"/>
  <c r="J94" i="9" s="1"/>
  <c r="K93" i="9"/>
  <c r="J93" i="9" s="1"/>
  <c r="K92" i="9"/>
  <c r="J92" i="9" s="1"/>
  <c r="K91" i="9"/>
  <c r="J91" i="9" s="1"/>
  <c r="K90" i="9"/>
  <c r="J90" i="9" s="1"/>
  <c r="K89" i="9"/>
  <c r="J89" i="9" s="1"/>
  <c r="K88" i="9"/>
  <c r="J88" i="9" s="1"/>
  <c r="F87" i="9"/>
  <c r="K87" i="9" s="1"/>
  <c r="K86" i="9"/>
  <c r="I86" i="9" s="1"/>
  <c r="K85" i="9"/>
  <c r="I85" i="9" s="1"/>
  <c r="D85" i="9"/>
  <c r="K83" i="9"/>
  <c r="J83" i="9" s="1"/>
  <c r="F82" i="9"/>
  <c r="D80" i="9" s="1"/>
  <c r="K81" i="9"/>
  <c r="J81" i="9" s="1"/>
  <c r="K80" i="9"/>
  <c r="J80" i="9" s="1"/>
  <c r="K79" i="9"/>
  <c r="H79" i="9" s="1"/>
  <c r="K78" i="9"/>
  <c r="H78" i="9" s="1"/>
  <c r="J78" i="9"/>
  <c r="K77" i="9"/>
  <c r="H77" i="9" s="1"/>
  <c r="K76" i="9"/>
  <c r="H76" i="9" s="1"/>
  <c r="K75" i="9"/>
  <c r="H75" i="9" s="1"/>
  <c r="K74" i="9"/>
  <c r="H74" i="9" s="1"/>
  <c r="K73" i="9"/>
  <c r="H73" i="9" s="1"/>
  <c r="J73" i="9"/>
  <c r="K72" i="9"/>
  <c r="H72" i="9" s="1"/>
  <c r="K71" i="9"/>
  <c r="H71" i="9" s="1"/>
  <c r="K70" i="9"/>
  <c r="H70" i="9" s="1"/>
  <c r="K69" i="9"/>
  <c r="H69" i="9" s="1"/>
  <c r="K68" i="9"/>
  <c r="H68" i="9" s="1"/>
  <c r="J68" i="9"/>
  <c r="I68" i="9"/>
  <c r="K67" i="9"/>
  <c r="H67" i="9" s="1"/>
  <c r="K65" i="9"/>
  <c r="H65" i="9" s="1"/>
  <c r="J65" i="9"/>
  <c r="D65" i="9"/>
  <c r="F64" i="9"/>
  <c r="K64" i="9" s="1"/>
  <c r="K63" i="9"/>
  <c r="J63" i="9" s="1"/>
  <c r="I63" i="9"/>
  <c r="H63" i="9"/>
  <c r="K62" i="9"/>
  <c r="J62" i="9" s="1"/>
  <c r="D62" i="9"/>
  <c r="K61" i="9"/>
  <c r="J61" i="9" s="1"/>
  <c r="D61" i="9"/>
  <c r="K60" i="9"/>
  <c r="I60" i="9" s="1"/>
  <c r="D60" i="9"/>
  <c r="K59" i="9"/>
  <c r="K58" i="9"/>
  <c r="K57" i="9"/>
  <c r="K56" i="9"/>
  <c r="K55" i="9"/>
  <c r="K54" i="9"/>
  <c r="K53" i="9"/>
  <c r="K52" i="9"/>
  <c r="H51" i="9"/>
  <c r="F50" i="9"/>
  <c r="K50" i="9" s="1"/>
  <c r="H50" i="9" s="1"/>
  <c r="K49" i="9"/>
  <c r="I49" i="9" s="1"/>
  <c r="D49" i="9"/>
  <c r="K48" i="9"/>
  <c r="I48" i="9" s="1"/>
  <c r="D48" i="9"/>
  <c r="K47" i="9"/>
  <c r="D47" i="9"/>
  <c r="K46" i="9"/>
  <c r="J46" i="9" s="1"/>
  <c r="D46" i="9"/>
  <c r="K45" i="9"/>
  <c r="J45" i="9" s="1"/>
  <c r="F44" i="9"/>
  <c r="K44" i="9" s="1"/>
  <c r="I44" i="9" s="1"/>
  <c r="K42" i="9"/>
  <c r="K41" i="9"/>
  <c r="D41" i="9"/>
  <c r="K40" i="9"/>
  <c r="J40" i="9" s="1"/>
  <c r="I40" i="9"/>
  <c r="D40" i="9"/>
  <c r="K39" i="9"/>
  <c r="I39" i="9" s="1"/>
  <c r="D39" i="9"/>
  <c r="K38" i="9"/>
  <c r="I38" i="9" s="1"/>
  <c r="D38" i="9"/>
  <c r="K37" i="9"/>
  <c r="D37" i="9"/>
  <c r="K36" i="9"/>
  <c r="J36" i="9" s="1"/>
  <c r="D36" i="9"/>
  <c r="K35" i="9"/>
  <c r="I35" i="9" s="1"/>
  <c r="D35" i="9"/>
  <c r="K34" i="9"/>
  <c r="I34" i="9" s="1"/>
  <c r="D34" i="9"/>
  <c r="K33" i="9"/>
  <c r="D33" i="9"/>
  <c r="K32" i="9"/>
  <c r="J32" i="9" s="1"/>
  <c r="D32" i="9"/>
  <c r="K31" i="9"/>
  <c r="I31" i="9" s="1"/>
  <c r="D31" i="9"/>
  <c r="K30" i="9"/>
  <c r="I30" i="9" s="1"/>
  <c r="D30" i="9"/>
  <c r="K29" i="9"/>
  <c r="D29" i="9"/>
  <c r="K28" i="9"/>
  <c r="J28" i="9" s="1"/>
  <c r="I28" i="9"/>
  <c r="D28" i="9"/>
  <c r="K27" i="9"/>
  <c r="I27" i="9" s="1"/>
  <c r="D27" i="9"/>
  <c r="K26" i="9"/>
  <c r="I26" i="9" s="1"/>
  <c r="D26" i="9"/>
  <c r="K25" i="9"/>
  <c r="D25" i="9"/>
  <c r="K23" i="9"/>
  <c r="I23" i="9" s="1"/>
  <c r="K22" i="9"/>
  <c r="J22" i="9" s="1"/>
  <c r="K21" i="9"/>
  <c r="J21" i="9" s="1"/>
  <c r="K20" i="9"/>
  <c r="H20" i="9" s="1"/>
  <c r="K19" i="9"/>
  <c r="H19" i="9" s="1"/>
  <c r="K18" i="9"/>
  <c r="H18" i="9" s="1"/>
  <c r="K17" i="9"/>
  <c r="H17" i="9" s="1"/>
  <c r="K16" i="9"/>
  <c r="H16" i="9" s="1"/>
  <c r="I16" i="9"/>
  <c r="F15" i="9"/>
  <c r="K15" i="9" s="1"/>
  <c r="K14" i="9"/>
  <c r="I14" i="9" s="1"/>
  <c r="K13" i="9"/>
  <c r="I13" i="9" s="1"/>
  <c r="K12" i="9"/>
  <c r="I12" i="9" s="1"/>
  <c r="K11" i="9"/>
  <c r="I11" i="9" s="1"/>
  <c r="K10" i="9"/>
  <c r="I10" i="9" s="1"/>
  <c r="K9" i="9"/>
  <c r="I9" i="9" s="1"/>
  <c r="K8" i="9"/>
  <c r="I8" i="9" s="1"/>
  <c r="J8" i="9"/>
  <c r="K7" i="9"/>
  <c r="I7" i="9" s="1"/>
  <c r="K6" i="9"/>
  <c r="I6" i="9" s="1"/>
  <c r="K5" i="9"/>
  <c r="I5" i="9" s="1"/>
  <c r="K4" i="9"/>
  <c r="I4" i="9" s="1"/>
  <c r="K3" i="9"/>
  <c r="I3" i="9" s="1"/>
  <c r="K2" i="9"/>
  <c r="I2" i="9" s="1"/>
  <c r="I22" i="9" l="1"/>
  <c r="J17" i="9"/>
  <c r="I20" i="9"/>
  <c r="I73" i="9"/>
  <c r="J69" i="9"/>
  <c r="J74" i="9"/>
  <c r="I80" i="9"/>
  <c r="H21" i="9"/>
  <c r="J10" i="9"/>
  <c r="I21" i="9"/>
  <c r="J23" i="9"/>
  <c r="J35" i="9"/>
  <c r="H23" i="9"/>
  <c r="J2" i="9"/>
  <c r="H22" i="9"/>
  <c r="J27" i="9"/>
  <c r="I32" i="9"/>
  <c r="I69" i="9"/>
  <c r="J76" i="9"/>
  <c r="I101" i="9"/>
  <c r="J6" i="9"/>
  <c r="J14" i="9"/>
  <c r="J16" i="9"/>
  <c r="J18" i="9"/>
  <c r="J20" i="9"/>
  <c r="J49" i="9"/>
  <c r="I72" i="9"/>
  <c r="I77" i="9"/>
  <c r="H100" i="9"/>
  <c r="H104" i="9"/>
  <c r="I105" i="9"/>
  <c r="J4" i="9"/>
  <c r="J12" i="9"/>
  <c r="I36" i="9"/>
  <c r="D64" i="9"/>
  <c r="J70" i="9"/>
  <c r="J72" i="9"/>
  <c r="I76" i="9"/>
  <c r="J77" i="9"/>
  <c r="J86" i="9"/>
  <c r="I100" i="9"/>
  <c r="I102" i="9"/>
  <c r="I104" i="9"/>
  <c r="H45" i="9"/>
  <c r="H27" i="9"/>
  <c r="H35" i="9"/>
  <c r="I45" i="9"/>
  <c r="H46" i="9"/>
  <c r="I67" i="9"/>
  <c r="I71" i="9"/>
  <c r="I75" i="9"/>
  <c r="I79" i="9"/>
  <c r="J3" i="9"/>
  <c r="J5" i="9"/>
  <c r="J7" i="9"/>
  <c r="J9" i="9"/>
  <c r="J11" i="9"/>
  <c r="J13" i="9"/>
  <c r="I17" i="9"/>
  <c r="J26" i="9"/>
  <c r="H28" i="9"/>
  <c r="J31" i="9"/>
  <c r="J34" i="9"/>
  <c r="H36" i="9"/>
  <c r="J39" i="9"/>
  <c r="D44" i="9"/>
  <c r="I46" i="9"/>
  <c r="J60" i="9"/>
  <c r="I65" i="9"/>
  <c r="J67" i="9"/>
  <c r="I70" i="9"/>
  <c r="J71" i="9"/>
  <c r="I74" i="9"/>
  <c r="J75" i="9"/>
  <c r="I78" i="9"/>
  <c r="J79" i="9"/>
  <c r="J85" i="9"/>
  <c r="H101" i="9"/>
  <c r="H61" i="9"/>
  <c r="H88" i="9"/>
  <c r="H89" i="9"/>
  <c r="H90" i="9"/>
  <c r="H91" i="9"/>
  <c r="H92" i="9"/>
  <c r="H93" i="9"/>
  <c r="H94" i="9"/>
  <c r="H95" i="9"/>
  <c r="H96" i="9"/>
  <c r="H97" i="9"/>
  <c r="I19" i="9"/>
  <c r="H31" i="9"/>
  <c r="H39" i="9"/>
  <c r="H49" i="9"/>
  <c r="I61" i="9"/>
  <c r="H62" i="9"/>
  <c r="H81" i="9"/>
  <c r="I88" i="9"/>
  <c r="I89" i="9"/>
  <c r="I90" i="9"/>
  <c r="I91" i="9"/>
  <c r="I92" i="9"/>
  <c r="I93" i="9"/>
  <c r="I94" i="9"/>
  <c r="I95" i="9"/>
  <c r="I96" i="9"/>
  <c r="I97" i="9"/>
  <c r="H98" i="9"/>
  <c r="H103" i="9"/>
  <c r="I18" i="9"/>
  <c r="J19" i="9"/>
  <c r="J30" i="9"/>
  <c r="H32" i="9"/>
  <c r="J38" i="9"/>
  <c r="H40" i="9"/>
  <c r="J48" i="9"/>
  <c r="I62" i="9"/>
  <c r="H80" i="9"/>
  <c r="I81" i="9"/>
  <c r="I98" i="9"/>
  <c r="H102" i="9"/>
  <c r="I103" i="9"/>
  <c r="H15" i="9"/>
  <c r="J15" i="9"/>
  <c r="J25" i="9"/>
  <c r="H25" i="9"/>
  <c r="I25" i="9"/>
  <c r="J33" i="9"/>
  <c r="H33" i="9"/>
  <c r="I33" i="9"/>
  <c r="J41" i="9"/>
  <c r="I41" i="9"/>
  <c r="H41" i="9"/>
  <c r="J54" i="9"/>
  <c r="H54" i="9"/>
  <c r="I54" i="9"/>
  <c r="J58" i="9"/>
  <c r="H58" i="9"/>
  <c r="I58" i="9"/>
  <c r="I15" i="9"/>
  <c r="J42" i="9"/>
  <c r="H42" i="9"/>
  <c r="I42" i="9"/>
  <c r="J55" i="9"/>
  <c r="I55" i="9"/>
  <c r="H55" i="9"/>
  <c r="J59" i="9"/>
  <c r="I59" i="9"/>
  <c r="H59" i="9"/>
  <c r="H87" i="9"/>
  <c r="I87" i="9"/>
  <c r="J87" i="9"/>
  <c r="J29" i="9"/>
  <c r="H29" i="9"/>
  <c r="I29" i="9"/>
  <c r="J37" i="9"/>
  <c r="H37" i="9"/>
  <c r="I37" i="9"/>
  <c r="J47" i="9"/>
  <c r="I47" i="9"/>
  <c r="H47" i="9"/>
  <c r="J52" i="9"/>
  <c r="H52" i="9"/>
  <c r="I52" i="9"/>
  <c r="J56" i="9"/>
  <c r="H56" i="9"/>
  <c r="I56" i="9"/>
  <c r="I64" i="9"/>
  <c r="H64" i="9"/>
  <c r="J64" i="9"/>
  <c r="H44" i="9"/>
  <c r="J44" i="9"/>
  <c r="J50" i="9"/>
  <c r="I50" i="9"/>
  <c r="J53" i="9"/>
  <c r="I53" i="9"/>
  <c r="H53" i="9"/>
  <c r="J57" i="9"/>
  <c r="I57" i="9"/>
  <c r="H57" i="9"/>
  <c r="H83" i="9"/>
  <c r="H107" i="9"/>
  <c r="H115" i="9"/>
  <c r="H2" i="9"/>
  <c r="H3" i="9"/>
  <c r="H4" i="9"/>
  <c r="H5" i="9"/>
  <c r="H6" i="9"/>
  <c r="H7" i="9"/>
  <c r="H8" i="9"/>
  <c r="H9" i="9"/>
  <c r="H10" i="9"/>
  <c r="H11" i="9"/>
  <c r="H12" i="9"/>
  <c r="H13" i="9"/>
  <c r="H14" i="9"/>
  <c r="H26" i="9"/>
  <c r="H30" i="9"/>
  <c r="H34" i="9"/>
  <c r="H38" i="9"/>
  <c r="H48" i="9"/>
  <c r="H60" i="9"/>
  <c r="I83" i="9"/>
  <c r="H85" i="9"/>
  <c r="H86" i="9"/>
  <c r="I106" i="9"/>
  <c r="I107" i="9"/>
  <c r="I108" i="9"/>
  <c r="I109" i="9"/>
  <c r="I110" i="9"/>
  <c r="I111" i="9"/>
  <c r="I112" i="9"/>
  <c r="I113" i="9"/>
  <c r="I114" i="9"/>
  <c r="I115" i="9"/>
  <c r="K82" i="9"/>
  <c r="H106" i="9"/>
  <c r="H108" i="9"/>
  <c r="H109" i="9"/>
  <c r="H110" i="9"/>
  <c r="H111" i="9"/>
  <c r="H112" i="9"/>
  <c r="H113" i="9"/>
  <c r="H114" i="9"/>
  <c r="J82" i="9" l="1"/>
  <c r="H82" i="9"/>
  <c r="I82" i="9"/>
  <c r="I72" i="8" l="1"/>
  <c r="G72" i="8"/>
  <c r="H72" i="8"/>
  <c r="I68" i="8"/>
  <c r="G68" i="8"/>
  <c r="H68" i="8"/>
  <c r="I61" i="8"/>
  <c r="G61" i="8"/>
  <c r="I56" i="8"/>
  <c r="G56" i="8"/>
  <c r="I53" i="8"/>
  <c r="I54" i="8"/>
  <c r="I55" i="8"/>
  <c r="I57" i="8"/>
  <c r="I58" i="8"/>
  <c r="I59" i="8"/>
  <c r="I60" i="8"/>
  <c r="I62" i="8"/>
  <c r="I63" i="8"/>
  <c r="I64" i="8"/>
  <c r="I65" i="8"/>
  <c r="I52" i="8"/>
  <c r="G53" i="8"/>
  <c r="G54" i="8"/>
  <c r="G55" i="8"/>
  <c r="G57" i="8"/>
  <c r="G58" i="8"/>
  <c r="G59" i="8"/>
  <c r="G60" i="8"/>
  <c r="G62" i="8"/>
  <c r="G63" i="8"/>
  <c r="G64" i="8"/>
  <c r="G52" i="8"/>
  <c r="I49" i="8"/>
  <c r="G49" i="8"/>
  <c r="I48" i="8"/>
  <c r="G48" i="8"/>
  <c r="I47" i="8"/>
  <c r="G47" i="8"/>
  <c r="G45" i="8"/>
  <c r="G44" i="8"/>
  <c r="I44" i="8"/>
  <c r="I38" i="8"/>
  <c r="G38" i="8"/>
  <c r="I36" i="8"/>
  <c r="I37" i="8"/>
  <c r="I39" i="8"/>
  <c r="I40" i="8"/>
  <c r="I41" i="8"/>
  <c r="I42" i="8"/>
  <c r="I43" i="8"/>
  <c r="I45" i="8"/>
  <c r="I46" i="8"/>
  <c r="G37" i="8"/>
  <c r="G39" i="8"/>
  <c r="G40" i="8"/>
  <c r="G41" i="8"/>
  <c r="G42" i="8"/>
  <c r="G43" i="8"/>
  <c r="G46" i="8"/>
  <c r="G36" i="8"/>
  <c r="I28" i="8"/>
  <c r="I29" i="8"/>
  <c r="I30" i="8"/>
  <c r="I31" i="8"/>
  <c r="I32" i="8"/>
  <c r="I33" i="8"/>
  <c r="I34" i="8"/>
  <c r="I35" i="8"/>
  <c r="G28" i="8"/>
  <c r="G29" i="8"/>
  <c r="G30" i="8"/>
  <c r="G31" i="8"/>
  <c r="G32" i="8"/>
  <c r="G33" i="8"/>
  <c r="G34" i="8"/>
  <c r="G35" i="8"/>
  <c r="I27" i="8"/>
  <c r="G27" i="8"/>
  <c r="J72" i="8" l="1"/>
  <c r="F72" i="8" s="1"/>
  <c r="J68" i="8"/>
  <c r="F68" i="8" s="1"/>
  <c r="H24" i="8" l="1"/>
  <c r="J24" i="8" s="1"/>
  <c r="F24" i="8" s="1"/>
  <c r="I66" i="8" l="1"/>
  <c r="I67" i="8"/>
  <c r="I69" i="8"/>
  <c r="I70" i="8"/>
  <c r="I71" i="8"/>
  <c r="I73" i="8"/>
  <c r="I74" i="8"/>
  <c r="I75" i="8"/>
  <c r="I76" i="8"/>
  <c r="H53" i="8"/>
  <c r="J53" i="8" s="1"/>
  <c r="F53" i="8" s="1"/>
  <c r="H54" i="8"/>
  <c r="J54" i="8" s="1"/>
  <c r="F54" i="8" s="1"/>
  <c r="H55" i="8"/>
  <c r="J55" i="8" s="1"/>
  <c r="F55" i="8" s="1"/>
  <c r="H56" i="8"/>
  <c r="J56" i="8" s="1"/>
  <c r="F56" i="8" s="1"/>
  <c r="H57" i="8"/>
  <c r="J57" i="8" s="1"/>
  <c r="F57" i="8" s="1"/>
  <c r="H58" i="8"/>
  <c r="J58" i="8" s="1"/>
  <c r="F58" i="8" s="1"/>
  <c r="H59" i="8"/>
  <c r="J59" i="8" s="1"/>
  <c r="F59" i="8" s="1"/>
  <c r="H60" i="8"/>
  <c r="J60" i="8" s="1"/>
  <c r="F60" i="8" s="1"/>
  <c r="H61" i="8"/>
  <c r="J61" i="8" s="1"/>
  <c r="F61" i="8" s="1"/>
  <c r="H62" i="8"/>
  <c r="J62" i="8" s="1"/>
  <c r="F62" i="8" s="1"/>
  <c r="H63" i="8"/>
  <c r="J63" i="8" s="1"/>
  <c r="F63" i="8" s="1"/>
  <c r="H64" i="8"/>
  <c r="J64" i="8" s="1"/>
  <c r="F64" i="8" s="1"/>
  <c r="H65" i="8"/>
  <c r="J65" i="8" s="1"/>
  <c r="F65" i="8" s="1"/>
  <c r="H66" i="8"/>
  <c r="J66" i="8" s="1"/>
  <c r="F66" i="8" s="1"/>
  <c r="H67" i="8"/>
  <c r="H69" i="8"/>
  <c r="H70" i="8"/>
  <c r="H71" i="8"/>
  <c r="J71" i="8" s="1"/>
  <c r="F71" i="8" s="1"/>
  <c r="H73" i="8"/>
  <c r="H74" i="8"/>
  <c r="H75" i="8"/>
  <c r="H76" i="8"/>
  <c r="J76" i="8" s="1"/>
  <c r="F76" i="8" s="1"/>
  <c r="H52" i="8"/>
  <c r="J52" i="8" s="1"/>
  <c r="F52" i="8" s="1"/>
  <c r="J51" i="8"/>
  <c r="F51" i="8" s="1"/>
  <c r="H29" i="8"/>
  <c r="J29" i="8" s="1"/>
  <c r="F29" i="8" s="1"/>
  <c r="H30" i="8"/>
  <c r="H31" i="8"/>
  <c r="H32" i="8"/>
  <c r="J32" i="8" s="1"/>
  <c r="F32" i="8" s="1"/>
  <c r="H33" i="8"/>
  <c r="J33" i="8" s="1"/>
  <c r="F33" i="8" s="1"/>
  <c r="H34" i="8"/>
  <c r="H35" i="8"/>
  <c r="H36" i="8"/>
  <c r="J36" i="8" s="1"/>
  <c r="F36" i="8" s="1"/>
  <c r="H37" i="8"/>
  <c r="J37" i="8" s="1"/>
  <c r="F37" i="8" s="1"/>
  <c r="H38" i="8"/>
  <c r="H39" i="8"/>
  <c r="H40" i="8"/>
  <c r="J40" i="8" s="1"/>
  <c r="F40" i="8" s="1"/>
  <c r="H41" i="8"/>
  <c r="J41" i="8" s="1"/>
  <c r="F41" i="8" s="1"/>
  <c r="H42" i="8"/>
  <c r="H43" i="8"/>
  <c r="J43" i="8" s="1"/>
  <c r="F43" i="8" s="1"/>
  <c r="H44" i="8"/>
  <c r="J44" i="8" s="1"/>
  <c r="F44" i="8" s="1"/>
  <c r="H45" i="8"/>
  <c r="J45" i="8" s="1"/>
  <c r="F45" i="8" s="1"/>
  <c r="H46" i="8"/>
  <c r="H47" i="8"/>
  <c r="J47" i="8" s="1"/>
  <c r="F47" i="8" s="1"/>
  <c r="H48" i="8"/>
  <c r="J48" i="8" s="1"/>
  <c r="F48" i="8" s="1"/>
  <c r="H49" i="8"/>
  <c r="J49" i="8" s="1"/>
  <c r="F49" i="8" s="1"/>
  <c r="H28" i="8"/>
  <c r="J28" i="8" s="1"/>
  <c r="F28" i="8" s="1"/>
  <c r="H27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5" i="8"/>
  <c r="I2" i="8"/>
  <c r="H3" i="8"/>
  <c r="J3" i="8" s="1"/>
  <c r="F3" i="8" s="1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5" i="8"/>
  <c r="H2" i="8"/>
  <c r="J23" i="8" l="1"/>
  <c r="F23" i="8" s="1"/>
  <c r="J19" i="8"/>
  <c r="F19" i="8" s="1"/>
  <c r="J15" i="8"/>
  <c r="F15" i="8" s="1"/>
  <c r="J11" i="8"/>
  <c r="F11" i="8" s="1"/>
  <c r="J7" i="8"/>
  <c r="F7" i="8" s="1"/>
  <c r="J73" i="8"/>
  <c r="F73" i="8" s="1"/>
  <c r="J67" i="8"/>
  <c r="F67" i="8" s="1"/>
  <c r="J75" i="8"/>
  <c r="F75" i="8" s="1"/>
  <c r="J70" i="8"/>
  <c r="F70" i="8" s="1"/>
  <c r="J74" i="8"/>
  <c r="F74" i="8" s="1"/>
  <c r="J69" i="8"/>
  <c r="F69" i="8" s="1"/>
  <c r="J2" i="8"/>
  <c r="F2" i="8" s="1"/>
  <c r="J25" i="8"/>
  <c r="F25" i="8" s="1"/>
  <c r="J16" i="8"/>
  <c r="F16" i="8" s="1"/>
  <c r="J8" i="8"/>
  <c r="F8" i="8" s="1"/>
  <c r="J20" i="8"/>
  <c r="F20" i="8" s="1"/>
  <c r="J12" i="8"/>
  <c r="F12" i="8" s="1"/>
  <c r="J4" i="8"/>
  <c r="F4" i="8" s="1"/>
  <c r="J39" i="8"/>
  <c r="F39" i="8" s="1"/>
  <c r="J46" i="8"/>
  <c r="F46" i="8" s="1"/>
  <c r="J42" i="8"/>
  <c r="F42" i="8" s="1"/>
  <c r="J38" i="8"/>
  <c r="F38" i="8" s="1"/>
  <c r="J35" i="8"/>
  <c r="F35" i="8" s="1"/>
  <c r="J31" i="8"/>
  <c r="F31" i="8" s="1"/>
  <c r="J34" i="8"/>
  <c r="F34" i="8" s="1"/>
  <c r="J30" i="8"/>
  <c r="F30" i="8" s="1"/>
  <c r="J27" i="8"/>
  <c r="F27" i="8" s="1"/>
  <c r="J22" i="8"/>
  <c r="F22" i="8" s="1"/>
  <c r="J18" i="8"/>
  <c r="F18" i="8" s="1"/>
  <c r="J14" i="8"/>
  <c r="F14" i="8" s="1"/>
  <c r="J10" i="8"/>
  <c r="F10" i="8" s="1"/>
  <c r="J6" i="8"/>
  <c r="F6" i="8" s="1"/>
  <c r="J21" i="8"/>
  <c r="F21" i="8" s="1"/>
  <c r="J17" i="8"/>
  <c r="F17" i="8" s="1"/>
  <c r="J13" i="8"/>
  <c r="F13" i="8" s="1"/>
  <c r="J9" i="8"/>
  <c r="F9" i="8" s="1"/>
  <c r="J5" i="8"/>
  <c r="F5" i="8" s="1"/>
  <c r="F43" i="10"/>
  <c r="G43" i="10"/>
  <c r="H43" i="10"/>
  <c r="H61" i="10"/>
  <c r="F61" i="10"/>
  <c r="G61" i="10"/>
  <c r="F62" i="10"/>
  <c r="G62" i="10"/>
  <c r="H62" i="10"/>
  <c r="F26" i="11"/>
  <c r="H26" i="11"/>
  <c r="G26" i="11"/>
  <c r="G52" i="11"/>
  <c r="H52" i="11"/>
  <c r="F52" i="11"/>
  <c r="F41" i="11"/>
  <c r="G41" i="11"/>
  <c r="H41" i="11"/>
  <c r="H47" i="10"/>
  <c r="F47" i="10"/>
  <c r="G47" i="10"/>
  <c r="H75" i="10"/>
  <c r="F75" i="10"/>
  <c r="G75" i="10"/>
  <c r="E43" i="10"/>
  <c r="I43" i="10"/>
  <c r="E47" i="10"/>
  <c r="I47" i="10"/>
  <c r="E52" i="11"/>
  <c r="I52" i="11"/>
  <c r="E62" i="10"/>
  <c r="I62" i="10"/>
  <c r="E41" i="11"/>
  <c r="I41" i="11"/>
  <c r="E26" i="11"/>
  <c r="I26" i="11"/>
  <c r="E75" i="10"/>
  <c r="I75" i="10"/>
  <c r="E61" i="10"/>
  <c r="I61" i="10"/>
</calcChain>
</file>

<file path=xl/comments1.xml><?xml version="1.0" encoding="utf-8"?>
<comments xmlns="http://schemas.openxmlformats.org/spreadsheetml/2006/main">
  <authors>
    <author>VLM</author>
    <author>nadine</author>
  </authors>
  <commentList>
    <comment ref="C31" authorId="0">
      <text>
        <r>
          <rPr>
            <b/>
            <sz val="8"/>
            <color indexed="81"/>
            <rFont val="Tahoma"/>
            <family val="2"/>
          </rPr>
          <t>VLM:</t>
        </r>
        <r>
          <rPr>
            <sz val="8"/>
            <color indexed="81"/>
            <rFont val="Tahoma"/>
            <family val="2"/>
          </rPr>
          <t xml:space="preserve">
Werd maar ingediend voor 1 jaar , maar werd met 2 maand verlengd door de provincie. Enkel een budgetverschuiving gebeurd.</t>
        </r>
      </text>
    </comment>
    <comment ref="E57" authorId="1">
      <text>
        <r>
          <rPr>
            <b/>
            <sz val="8"/>
            <color indexed="81"/>
            <rFont val="Tahoma"/>
            <family val="2"/>
          </rPr>
          <t>nadine:</t>
        </r>
        <r>
          <rPr>
            <sz val="8"/>
            <color indexed="81"/>
            <rFont val="Tahoma"/>
            <family val="2"/>
          </rPr>
          <t xml:space="preserve">
projectkost is verlaag op vraag van de promotor maart 2011</t>
        </r>
      </text>
    </comment>
  </commentList>
</comments>
</file>

<file path=xl/comments2.xml><?xml version="1.0" encoding="utf-8"?>
<comments xmlns="http://schemas.openxmlformats.org/spreadsheetml/2006/main">
  <authors>
    <author>nadine</author>
  </authors>
  <commentList>
    <comment ref="F50" authorId="0">
      <text>
        <r>
          <rPr>
            <b/>
            <sz val="8"/>
            <color indexed="81"/>
            <rFont val="Tahoma"/>
            <family val="2"/>
          </rPr>
          <t>nadine:</t>
        </r>
        <r>
          <rPr>
            <sz val="8"/>
            <color indexed="81"/>
            <rFont val="Tahoma"/>
            <family val="2"/>
          </rPr>
          <t xml:space="preserve">
projectkost is verlaag op vraag van de promotor maart 2011</t>
        </r>
      </text>
    </comment>
  </commentList>
</comments>
</file>

<file path=xl/comments3.xml><?xml version="1.0" encoding="utf-8"?>
<comments xmlns="http://schemas.openxmlformats.org/spreadsheetml/2006/main">
  <authors>
    <author>Davy De Dobbeleer</author>
  </authors>
  <commentList>
    <comment ref="E44" authorId="0">
      <text>
        <r>
          <rPr>
            <b/>
            <sz val="8"/>
            <color indexed="81"/>
            <rFont val="Tahoma"/>
            <family val="2"/>
          </rPr>
          <t>Davy De Dobbeleer:</t>
        </r>
        <r>
          <rPr>
            <sz val="8"/>
            <color indexed="81"/>
            <rFont val="Tahoma"/>
            <family val="2"/>
          </rPr>
          <t xml:space="preserve">
beeld aan 25%, rest aan 65%</t>
        </r>
      </text>
    </comment>
  </commentList>
</comments>
</file>

<file path=xl/comments4.xml><?xml version="1.0" encoding="utf-8"?>
<comments xmlns="http://schemas.openxmlformats.org/spreadsheetml/2006/main">
  <authors>
    <author>dddb</author>
  </authors>
  <commentList>
    <comment ref="I46" authorId="0">
      <text>
        <r>
          <rPr>
            <b/>
            <sz val="9"/>
            <color indexed="81"/>
            <rFont val="Tahoma"/>
            <family val="2"/>
          </rPr>
          <t>dddb:</t>
        </r>
        <r>
          <rPr>
            <sz val="9"/>
            <color indexed="81"/>
            <rFont val="Tahoma"/>
            <family val="2"/>
          </rPr>
          <t xml:space="preserve">
bijkomend deel als reserve goedgekeurd
</t>
        </r>
      </text>
    </comment>
  </commentList>
</comments>
</file>

<file path=xl/sharedStrings.xml><?xml version="1.0" encoding="utf-8"?>
<sst xmlns="http://schemas.openxmlformats.org/spreadsheetml/2006/main" count="1169" uniqueCount="902">
  <si>
    <t>Promotor</t>
  </si>
  <si>
    <t>Projectcode</t>
  </si>
  <si>
    <t>Project</t>
  </si>
  <si>
    <t>Totale goedgekeurde projectkost voor het volledige project</t>
  </si>
  <si>
    <t>Tot en met welk budgetjaar loopt het project</t>
  </si>
  <si>
    <t xml:space="preserve">Totale project-kost </t>
  </si>
  <si>
    <t>Totale cofinanciering (max 65%)</t>
  </si>
  <si>
    <t>Eu Cofin. (ELFPO)</t>
  </si>
  <si>
    <t>Vlaamse cofin</t>
  </si>
  <si>
    <t>Provinciale Cofin</t>
  </si>
  <si>
    <t>totale overheidssubsidie</t>
  </si>
  <si>
    <t>Regionaal Landschap Vlaamse Ardennen</t>
  </si>
  <si>
    <t>Stadsbestuur Sint-Niklaas</t>
  </si>
  <si>
    <t>Provinciale Landbouwkamer Oost-Vlaanderen</t>
  </si>
  <si>
    <t>Plattelandscentrum Meetjesland vzw</t>
  </si>
  <si>
    <t>vzw Beukefeesten</t>
  </si>
  <si>
    <t>Regionale Jeugddienst Meetjesland</t>
  </si>
  <si>
    <t>Provincie Oost-Vl, 
Dienst Land- en Tuinbouw</t>
  </si>
  <si>
    <t>Provinciale Landbouwkamer</t>
  </si>
  <si>
    <t>Provincie Oost-Vl, 
Dienst Planning en Natuurbehoud</t>
  </si>
  <si>
    <t>Gemeente Sint-Lievens-Houtem</t>
  </si>
  <si>
    <t>Gemeente Oosterzele</t>
  </si>
  <si>
    <t>Provincie Oost-Vl, 
Provinciaal Domein Puyenbroeck</t>
  </si>
  <si>
    <t xml:space="preserve">Gemeentebestuur Aalter i.s.m. 
vzw Meetjeslandse Leerwerkbedrijven en
vzw Steunpunt Opbouwwerk Meetjesland </t>
  </si>
  <si>
    <t>Provincie Oost-Vl,
Dienst monumentenzorg en cultuurpatrimonium</t>
  </si>
  <si>
    <t>Steunpunt Welzijn vzw
Centrale Landelijke Gilden vzw</t>
  </si>
  <si>
    <t>Gemeentebestuur Sint-Gillis-Waas</t>
  </si>
  <si>
    <t>Gemeentebestuur Stekene</t>
  </si>
  <si>
    <t>Provinciaal sport en recreatiecentrum
De Boerekreek</t>
  </si>
  <si>
    <t>Stekelbees v.z.w.</t>
  </si>
  <si>
    <t>Provincie Oost-Vlaanderen, 9e directie Cultuur en Monumentenzorg</t>
  </si>
  <si>
    <t>Gemeente Brakel</t>
  </si>
  <si>
    <t>Toerisme Oost-Vlaanderen</t>
  </si>
  <si>
    <t>Regionaal Landschap Vl Ardennen</t>
  </si>
  <si>
    <t>Ons Zorgnetwerk</t>
  </si>
  <si>
    <t>OVL2003/15</t>
  </si>
  <si>
    <t>OVL2003/12</t>
  </si>
  <si>
    <t>OVL2003/22</t>
  </si>
  <si>
    <t>OVL2004/01</t>
  </si>
  <si>
    <t>OVL2004/02</t>
  </si>
  <si>
    <t>OVL2004/03</t>
  </si>
  <si>
    <t>OVL2004/04</t>
  </si>
  <si>
    <t>OVL2004/05</t>
  </si>
  <si>
    <t>OVL2004/06</t>
  </si>
  <si>
    <t>OVL2004/07</t>
  </si>
  <si>
    <t>OVL2004/08</t>
  </si>
  <si>
    <t>OVL2004/09</t>
  </si>
  <si>
    <t>OVL2004/10</t>
  </si>
  <si>
    <t>OVL2004/11</t>
  </si>
  <si>
    <t>OVL2004/12</t>
  </si>
  <si>
    <t>OVL2004/13</t>
  </si>
  <si>
    <t>OVL2004/14</t>
  </si>
  <si>
    <t>OVL2004/15</t>
  </si>
  <si>
    <t>OVL2004/16</t>
  </si>
  <si>
    <t>OVL2004/17</t>
  </si>
  <si>
    <t>OVL2004/18</t>
  </si>
  <si>
    <t>OVL2004/19</t>
  </si>
  <si>
    <t>OVL2004/21</t>
  </si>
  <si>
    <t>Opstart Regionale Jeugddienst - testcase</t>
  </si>
  <si>
    <t>Leebrug Sinaai</t>
  </si>
  <si>
    <t>Loket voor Landbouw en Platteland, Uitbouw Deelluik Platteland</t>
  </si>
  <si>
    <t>Platteland in beweging</t>
  </si>
  <si>
    <t>Het Platteland beleven (fase II)</t>
  </si>
  <si>
    <t>Natuurfietsroute. Fietsen tussen Zandrug en Moervaartvallei</t>
  </si>
  <si>
    <t>Identiteit, erfgoed en platteland. 
De winterjaarmarkt van Sint-Lievens-Houtem (AANVRAAG OOK voor 16/10/2004 tot 16/12/2004)</t>
  </si>
  <si>
    <t>Voetwegenproject in gemeente Oosterzele</t>
  </si>
  <si>
    <t>Levend Erfgoedpark</t>
  </si>
  <si>
    <t>Natuureducatief centrum ‘Het Koetshuis’ te Aalter-Poeke</t>
  </si>
  <si>
    <t>Publicatie Kleine cultuurgids, 
Spaanseforten in het Krekengebied</t>
  </si>
  <si>
    <t>Groene Zorg Oost-Vlaanderen …
Boeren aan Welzijn</t>
  </si>
  <si>
    <t>Buitenschoolse kinderopvang (vervolg)</t>
  </si>
  <si>
    <t>inrichten van een stiltegebied 
langsheen de Stekense Vaart (AANVRAAG OOK 2005</t>
  </si>
  <si>
    <t>Natuurleerpad Muziekbos Ronse</t>
  </si>
  <si>
    <t>Uitbouw Provinciaal sport en recreatiecentrum
De Boerekreek</t>
  </si>
  <si>
    <t>Urgentieopvang op het platteland in Oost-Vl
AANVRAAG ook voor 2005 en 2006</t>
  </si>
  <si>
    <t>Ontwikkeling streekgericht erfgoedbeleid in het Meetjesland</t>
  </si>
  <si>
    <t>De wereld van Pierlepein, Ook 2005</t>
  </si>
  <si>
    <t>Herstellen van Landbouwwegen</t>
  </si>
  <si>
    <t>Duiding Erfgoed Meetjesland</t>
  </si>
  <si>
    <t>Een natuurlijk landschapsplan op 1 landbouwbedrijf
 in 11 gemeentes. Ook 2005</t>
  </si>
  <si>
    <t>Woningaanpassing en klusjesdienst in kader 
van thuiszorg Ook 2005 - en 2006</t>
  </si>
  <si>
    <t xml:space="preserve">Provinciale Landbouwkamer </t>
  </si>
  <si>
    <t>Provincie Oost-Vl, Provinciaal domein Puyenbroeck</t>
  </si>
  <si>
    <t>Steunpunt Welzijn vzw, Centrale landelijke Gilden vzw</t>
  </si>
  <si>
    <t>Stadsbestuur Zottegem</t>
  </si>
  <si>
    <t>Beukefeesten Nieuwenhove vzw</t>
  </si>
  <si>
    <t>Vorm vzw</t>
  </si>
  <si>
    <t>Gemeentebestuur Zele</t>
  </si>
  <si>
    <t>De Sperwer vzw</t>
  </si>
  <si>
    <t>Isabellapolder</t>
  </si>
  <si>
    <t>Provinciale Landbouwkamer voor Oost-Vlaanderen</t>
  </si>
  <si>
    <t>Provinciaal Sportcentrum 'De Boerekreek'</t>
  </si>
  <si>
    <t>Gemeentebestuur Zingem</t>
  </si>
  <si>
    <t>Gemeentebestuur Zwalm</t>
  </si>
  <si>
    <t>OVL2004/20</t>
  </si>
  <si>
    <t>OVL2005/01</t>
  </si>
  <si>
    <t>OVL2005/02</t>
  </si>
  <si>
    <t>OVL2005/03</t>
  </si>
  <si>
    <t>OVL2005/04</t>
  </si>
  <si>
    <t>OVL2005/05</t>
  </si>
  <si>
    <t>OVL2005/06</t>
  </si>
  <si>
    <t>OVL2005/07</t>
  </si>
  <si>
    <t>OVL2005/08</t>
  </si>
  <si>
    <t>OVL2005/09</t>
  </si>
  <si>
    <t>OVL2005/10</t>
  </si>
  <si>
    <t>OVL2005/11</t>
  </si>
  <si>
    <t>OVL2005/12</t>
  </si>
  <si>
    <t>OVL2005/13</t>
  </si>
  <si>
    <t>OVL2005/14</t>
  </si>
  <si>
    <t>Woningaanpassing en klusjesdienst in kader 
van thuiszorg Ook 2006</t>
  </si>
  <si>
    <t>Identiteit, erfgoed en platteland. 
De winterjaarmarkt van Sint-Lievens-Houtem</t>
  </si>
  <si>
    <t xml:space="preserve">inrichten van een stiltegebied 
langsheen de Stekense Vaart </t>
  </si>
  <si>
    <t>Urgentieopvang op het platteland in Oost-Vl</t>
  </si>
  <si>
    <t xml:space="preserve">De wereld van Pierlepein, </t>
  </si>
  <si>
    <t xml:space="preserve">Een natuurlijk landschapsplan op 1 landbouwbedrijf
 in 11 gemeentes. </t>
  </si>
  <si>
    <t>Platteland in beweging, vervolg</t>
  </si>
  <si>
    <t>Het platteland cultureel beleven</t>
  </si>
  <si>
    <t>Levend erfgoedpark, start fase II</t>
  </si>
  <si>
    <t>Groene zorg Oost-Vlaanderen … boeren aan welzijn.</t>
  </si>
  <si>
    <t>Gastvrije land- en tuinbouw in Zottegem</t>
  </si>
  <si>
    <t>Buurthuis Zuid-Oost Geraardsbergen</t>
  </si>
  <si>
    <t>Vertrouwde voeding, verrassend perspectief</t>
  </si>
  <si>
    <t>Weg en wijs in Zeelse landbouwwegen en kerkwegels.</t>
  </si>
  <si>
    <t>Fietsproject De Sperwer</t>
  </si>
  <si>
    <t>Educatief en duurzaam geïntegreerd water- en dijkenbeheer in de Isabellapolder : het plaatsen van educatieve landschapsborden en waterpeillatten.</t>
  </si>
  <si>
    <t>Erfbeplanting siert</t>
  </si>
  <si>
    <t>Provinciaal sportcentrum " de Boerekreek"</t>
  </si>
  <si>
    <t>Dorpskernvernieuwing Zingem</t>
  </si>
  <si>
    <t>Opwaardering van de leefbaarheid van de dorpskern van Rozebeke</t>
  </si>
  <si>
    <t xml:space="preserve">Provincie Oost, Vlaanderen </t>
  </si>
  <si>
    <t>Ons zorgnetwerk</t>
  </si>
  <si>
    <t>Plattelandscentrum</t>
  </si>
  <si>
    <t>RLVA</t>
  </si>
  <si>
    <t>Stad Dendermonde</t>
  </si>
  <si>
    <t>Provinciebestuur Oost-Vlaanderen, 9° directie Cultuur en Monumentenzorg</t>
  </si>
  <si>
    <t>Boerderijklassen vzw</t>
  </si>
  <si>
    <t>KVLV vzw</t>
  </si>
  <si>
    <t>Meetjeslandse leerwerkbedrijven</t>
  </si>
  <si>
    <t>Provinciebestuur Oost-Vlaanderen, dienst 92 - Monumentenzorg en cultuurpatrimonium</t>
  </si>
  <si>
    <t>Mondina vzw</t>
  </si>
  <si>
    <t>Gemeente Stekene</t>
  </si>
  <si>
    <t>Kerkfabriek O-L-Vrouw Zottegem</t>
  </si>
  <si>
    <t>Landelijke Gilde Balegem</t>
  </si>
  <si>
    <t xml:space="preserve">
De Boerekreek </t>
  </si>
  <si>
    <t>OVL2006/01</t>
  </si>
  <si>
    <t>OVL2006/02</t>
  </si>
  <si>
    <t>OVL2006/03</t>
  </si>
  <si>
    <t>OVL2006/04</t>
  </si>
  <si>
    <t>OVL2006/05</t>
  </si>
  <si>
    <t>OVL2006/06</t>
  </si>
  <si>
    <t>OVL2006/07</t>
  </si>
  <si>
    <t>OVL2006/08</t>
  </si>
  <si>
    <t>OVL2006/09</t>
  </si>
  <si>
    <t>OVL2006/10</t>
  </si>
  <si>
    <t>OVL2006/12</t>
  </si>
  <si>
    <t>OVL2006/13</t>
  </si>
  <si>
    <t>OVL2006/14</t>
  </si>
  <si>
    <t>OVL2006/16</t>
  </si>
  <si>
    <t>OVL2006/17</t>
  </si>
  <si>
    <t>OVL2006/18</t>
  </si>
  <si>
    <t>OVL2006/19</t>
  </si>
  <si>
    <t>Loket voor landbouw en platteland</t>
  </si>
  <si>
    <t>Urg.opvang op het platteland</t>
  </si>
  <si>
    <t>Woningaanpassing en klusjesdienst in kader van thuiszorg</t>
  </si>
  <si>
    <t xml:space="preserve">Platteland in beweging, vervolg </t>
  </si>
  <si>
    <t xml:space="preserve">Fietsproject De Sperwer </t>
  </si>
  <si>
    <t>Erfbeplanting Siert</t>
  </si>
  <si>
    <t>Het platteland cultureel beleven - fase 2</t>
  </si>
  <si>
    <t>Pierlepein +</t>
  </si>
  <si>
    <t>Meer landbouwbedrijven met een landschapsplan in de Vlaamse Ardennen</t>
  </si>
  <si>
    <t>Grembergen Broek beleven!</t>
  </si>
  <si>
    <t>Reizende tentoonstelling</t>
  </si>
  <si>
    <t>Educatieve uitwerking van een reeds aangelegd landschapsbedrijfsplan</t>
  </si>
  <si>
    <t>Oost-Vlaams Buitengoed onder de loep</t>
  </si>
  <si>
    <t>Plattelandsspel</t>
  </si>
  <si>
    <t>Een dorpshuis voor Watervliet</t>
  </si>
  <si>
    <t>Wandelnetwerk Vlaamse Ardennen</t>
  </si>
  <si>
    <t>De priorij van Waarschoot</t>
  </si>
  <si>
    <t>Ook mét kinderen de landbouw ontdekken</t>
  </si>
  <si>
    <t>Plattelandspad door Oosterzele</t>
  </si>
  <si>
    <t>Inrichting omgeving ontmoetingscentrum</t>
  </si>
  <si>
    <t>Sint - Antoniuskapel</t>
  </si>
  <si>
    <t>Een gevleugelde liefhebberij</t>
  </si>
  <si>
    <t>Uitbouwen Regionale Jeugddienst Meetjesland</t>
  </si>
  <si>
    <t>Uitbouw Provinciaal sport en recreatiecentrum : 
Gevraagd : cofin EU : 82 500 euro en Provincie 82 500 euro
Beschikbaar : cofin EU : 23 784,48 euro en 
Provincie :23 784,48 euro</t>
  </si>
  <si>
    <t>Gemeentebestuur van Sint-Laureins</t>
  </si>
  <si>
    <t>Ontsluitinge van het krekengebied</t>
  </si>
  <si>
    <t>Stadsbestuur Geraardsbergen</t>
  </si>
  <si>
    <t>OVL2007/01</t>
  </si>
  <si>
    <t xml:space="preserve">Streekbezoekerscentrum en vernieuwd toeristisch infokantoor Geraardsbergen </t>
  </si>
  <si>
    <t>Gemeentebestuur Sint-Laureins</t>
  </si>
  <si>
    <t>OVL2007/02</t>
  </si>
  <si>
    <t>Kapellen in Sint-Laureins, een opwaardering van lokaal agrarisch erfgoed</t>
  </si>
  <si>
    <t>Gemeentebestuur Zulte</t>
  </si>
  <si>
    <t>OVL2007/03</t>
  </si>
  <si>
    <t xml:space="preserve">Herinrichting Machelendorp </t>
  </si>
  <si>
    <t>Gemeentebestuur 
Sint-Lievens-Houtem</t>
  </si>
  <si>
    <t>OVL2007/04</t>
  </si>
  <si>
    <t>Speel E(u)rop In Je Buurt!</t>
  </si>
  <si>
    <t>PLBK Provinciale Landbouwkamer 
voor Oost-Vlaanderen</t>
  </si>
  <si>
    <t>OVL2007/05</t>
  </si>
  <si>
    <t xml:space="preserve">Platteland in beeld, woord en spel </t>
  </si>
  <si>
    <t>OVL2007/06</t>
  </si>
  <si>
    <t>Lekker Dichtbij, kom naar de Boerenmarkt Sinaai</t>
  </si>
  <si>
    <t xml:space="preserve">vzw Regionaal Landschap Vlaamse Ardennen </t>
  </si>
  <si>
    <t>OVL2007/07</t>
  </si>
  <si>
    <t>Begeleiding van hoeve- en streekproducten in de Vlaamse Ardennen naar samenwerking</t>
  </si>
  <si>
    <t xml:space="preserve">vzw VVV De Faluintjesstreek </t>
  </si>
  <si>
    <t>OVL2007/08</t>
  </si>
  <si>
    <t>Herstel en behoud van cultuurhistorisch landbouwareaal</t>
  </si>
  <si>
    <t>vzw Toerisme Oost-Vlaanderen</t>
  </si>
  <si>
    <t>OVL2007/09</t>
  </si>
  <si>
    <t>Kindvriendelijkheid in het Meetjesland vanuit een toeristisch perspectief</t>
  </si>
  <si>
    <t xml:space="preserve">vzw Samenlevingsopbouw 
Oost-Vlaanderen </t>
  </si>
  <si>
    <t>OVL2007/10</t>
  </si>
  <si>
    <t>Een lint van dorpshuizen doorheen de provincie?</t>
  </si>
  <si>
    <t>Gemeentebestuur Maarkedal</t>
  </si>
  <si>
    <t>OVL2007/11</t>
  </si>
  <si>
    <t xml:space="preserve">De St.-Eligiuskerk: een metamorfose van tempel voor de eredienst in een cultuurtempel </t>
  </si>
  <si>
    <t>Gemeentebestuur Nevele</t>
  </si>
  <si>
    <t>OVL2007/12</t>
  </si>
  <si>
    <t>Kapellekesbaan (be)leefbaar geïntegreerd 
cultuurhistorisch restauratieproject</t>
  </si>
  <si>
    <t>Provinciebestuur Oost-Vlaanderen</t>
  </si>
  <si>
    <t>OVL2007/13</t>
  </si>
  <si>
    <t>Het Bakhuis herbakken</t>
  </si>
  <si>
    <t>OVL2007/14</t>
  </si>
  <si>
    <t>Aanbouw annex aan cafetaria incl.fundering, aanleg parking en toegansweg provinciaal bezoekerscentrum De Huysmanhoeve+ fundering parking</t>
  </si>
  <si>
    <t xml:space="preserve">vzw Steunpunt Welzijn </t>
  </si>
  <si>
    <t>OVL2007/15</t>
  </si>
  <si>
    <t xml:space="preserve">Professionalisering van groene zorg dienstverlening </t>
  </si>
  <si>
    <t>OVL2007/16</t>
  </si>
  <si>
    <t>Buurthuis Nieuwenhove Amfitheater</t>
  </si>
  <si>
    <t>vzw Plattelandscentrum 
Meetjesland</t>
  </si>
  <si>
    <t>OVL2007/17</t>
  </si>
  <si>
    <t>Malende molens : operationaliseren en 
uitbouw toeristisch potentieel</t>
  </si>
  <si>
    <t>OVL2007/18</t>
  </si>
  <si>
    <t xml:space="preserve">Sentse cultuur in beweging </t>
  </si>
  <si>
    <t xml:space="preserve">vzw Boerderijklassen </t>
  </si>
  <si>
    <t>OVL2007/19</t>
  </si>
  <si>
    <t>Compost…meesterlijk milieuvriendelijk van A tot Z</t>
  </si>
  <si>
    <t>Stadsbestuur Oudenaarde</t>
  </si>
  <si>
    <t>OVL2007/20</t>
  </si>
  <si>
    <t>Oudenaarde 1708. Een stad, een koning, 
een veldheer</t>
  </si>
  <si>
    <t>vzw Mondina</t>
  </si>
  <si>
    <t>OVL2007/21</t>
  </si>
  <si>
    <t>Bio-t®i-full met drie en up tot date (in't Vlaams: bio-schoon met drie en actueel…)</t>
  </si>
  <si>
    <t>vzw KVLV</t>
  </si>
  <si>
    <t>OVL2007/22</t>
  </si>
  <si>
    <t>Ons Sterrenkookboek - Een culinaire mix van platteland, hoeves, Ons kookboek en Vlaamse topkoks.</t>
  </si>
  <si>
    <t>Gemeentebestuur Gavere</t>
  </si>
  <si>
    <t>OVL2008-01</t>
  </si>
  <si>
    <t>De Poort:Regionaal toeristische onthaalpunt Vlaamse Ardennen te Gavere</t>
  </si>
  <si>
    <t>Gemeentebestuur Temse</t>
  </si>
  <si>
    <t>OVL2008-02</t>
  </si>
  <si>
    <t>Steendorp, O mijn duurbare grond - 
Herwonnen cuestratrots</t>
  </si>
  <si>
    <t xml:space="preserve">vzw VORM </t>
  </si>
  <si>
    <t>OVL2008-03</t>
  </si>
  <si>
    <t>Pro! Professionalisering van 
het Ruraal Ondernemerschap</t>
  </si>
  <si>
    <t xml:space="preserve">vzw Toerisme O-Vl </t>
  </si>
  <si>
    <t>OVL2008-04</t>
  </si>
  <si>
    <t>Kwaliteitsopschaling en ondersteuning 
kleinschalig plattelandslogies in Oost-Vlaanderen</t>
  </si>
  <si>
    <t>UNIZO vzw Gent-Meetjesland</t>
  </si>
  <si>
    <t>OVL2008-05</t>
  </si>
  <si>
    <t>Uw buurtwinkel, uw servicepunt</t>
  </si>
  <si>
    <t>Gemeentebestuur Waarschoot</t>
  </si>
  <si>
    <t>OVL2008-06</t>
  </si>
  <si>
    <t>Dorpsherwaardering Waarschoot: 
aanleg ontmoetingsplein en 
integratie kunstwerk</t>
  </si>
  <si>
    <t>Gemeentebestuur Moerbeke-
Waas</t>
  </si>
  <si>
    <t>OVL2008-07</t>
  </si>
  <si>
    <t>Verkeersveilig wandel en fietstraject 
langs oude spoorwegbedding</t>
  </si>
  <si>
    <t>Landelijk Dienstencoöperatief</t>
  </si>
  <si>
    <t>OVL2008-08</t>
  </si>
  <si>
    <t>VROUWenKANS</t>
  </si>
  <si>
    <t>PLBK</t>
  </si>
  <si>
    <t>OVL2008-09</t>
  </si>
  <si>
    <t>Ondernemend Platteland</t>
  </si>
  <si>
    <t xml:space="preserve">Comeet </t>
  </si>
  <si>
    <t>OVL2008-10</t>
  </si>
  <si>
    <t>Meetjeslandse Kunst - en Taalroute</t>
  </si>
  <si>
    <t>vzw Goed wonen</t>
  </si>
  <si>
    <t>OVL2008-11</t>
  </si>
  <si>
    <t>De energiesnoeiers gaan de boer op</t>
  </si>
  <si>
    <t>vzw Toerisme Vlaamse Ardennen</t>
  </si>
  <si>
    <t>OVL2008-12</t>
  </si>
  <si>
    <t>Toeristische signalisatie Vlaamse Ardennen Profilering van 'Vlaanderens Mooiste landschap'</t>
  </si>
  <si>
    <t>RWO arrondisement Oudenaarde</t>
  </si>
  <si>
    <t>OVL2008-13</t>
  </si>
  <si>
    <t>Cliëntoverleg Integrale Jeugdzorg Zuid-Oost-Vlaanderen</t>
  </si>
  <si>
    <t>OVL2008-14</t>
  </si>
  <si>
    <t xml:space="preserve">mmm…eetjesland, een sterk verhaal </t>
  </si>
  <si>
    <t>Provinciaal domein Het Leen</t>
  </si>
  <si>
    <t>OVL2008-15</t>
  </si>
  <si>
    <t>"Op eigen BOS-BOOM-HOUTJE", permanente tentoonstelling provinciaal bosinfocentrum</t>
  </si>
  <si>
    <t>Gemeente Moerbeke</t>
  </si>
  <si>
    <t>OVL2008-16</t>
  </si>
  <si>
    <t>Buurthuis Kruisstraat-Pereboom</t>
  </si>
  <si>
    <t>Gemeente Zingem</t>
  </si>
  <si>
    <t>OVL2008-17</t>
  </si>
  <si>
    <t xml:space="preserve">Hoeveborden </t>
  </si>
  <si>
    <t xml:space="preserve">vzw Het Moerashuis </t>
  </si>
  <si>
    <t>OVL2008-18</t>
  </si>
  <si>
    <t>Het verblijfscentrum "het moerashuis" als knooppunt van een landbouweducatief netwerk in en rond Oudenaarde</t>
  </si>
  <si>
    <t>Stad Aalst - sectie Landbouw</t>
  </si>
  <si>
    <t>OVL 2009-01</t>
  </si>
  <si>
    <t>Hopproject Faluintjes</t>
  </si>
  <si>
    <t>OCMW Erpe-Mere</t>
  </si>
  <si>
    <t>OVL 2009-02</t>
  </si>
  <si>
    <t>Uitbouw en omkadering klusjesdienst</t>
  </si>
  <si>
    <t>OVL 2009-03</t>
  </si>
  <si>
    <t>Beeldig Agrarisch Landschap</t>
  </si>
  <si>
    <t>OVL 2009-04</t>
  </si>
  <si>
    <t>KWALITEITSVOLLE landbouw- en plattelandseducatie &amp; communicatie in Oost-Vlaanderen</t>
  </si>
  <si>
    <t>vzw Steunpunt Welzijn</t>
  </si>
  <si>
    <t>OVL 2009-05</t>
  </si>
  <si>
    <t>Professionalisering van groene zorg dienstverlening</t>
  </si>
  <si>
    <t>vzw Plattelandscentrum Meetjesland</t>
  </si>
  <si>
    <t>OVL 2009-06</t>
  </si>
  <si>
    <t>Oost-Vlaams laboratorium voor plattelandsbeleving</t>
  </si>
  <si>
    <t>OVL 2009-07</t>
  </si>
  <si>
    <t>Mondina maakt het loeiend boeiend in Lovendegem</t>
  </si>
  <si>
    <t>OVL 2009-08</t>
  </si>
  <si>
    <t>Tanaris</t>
  </si>
  <si>
    <t>harde investeringen</t>
  </si>
  <si>
    <t>overige</t>
  </si>
  <si>
    <t>OVL 2009-09</t>
  </si>
  <si>
    <t>Dorpshuis Sinaai</t>
  </si>
  <si>
    <t>Gemeentebestuur Haaltert</t>
  </si>
  <si>
    <t>OVL 2009-10</t>
  </si>
  <si>
    <t>Een dorpshuis voor Heldergem</t>
  </si>
  <si>
    <t>Culturele Centrale Vlaamse Ardennen vzw</t>
  </si>
  <si>
    <t>OVL 2009-11</t>
  </si>
  <si>
    <t>Cultureel Ronse in bad met het platteland</t>
  </si>
  <si>
    <t>vzw IWD</t>
  </si>
  <si>
    <t>OVL 2009-12</t>
  </si>
  <si>
    <t>Historische velddagen</t>
  </si>
  <si>
    <t>Gemeente Zele</t>
  </si>
  <si>
    <t>OVL 2009-13</t>
  </si>
  <si>
    <t>Landbouwleerpad Zele</t>
  </si>
  <si>
    <t>vzw Boerderijklassen</t>
  </si>
  <si>
    <t>OVL2009/14</t>
  </si>
  <si>
    <t>Oost-Vlaams melkpunt: van koe tot zuivel</t>
  </si>
  <si>
    <t>Comeet</t>
  </si>
  <si>
    <t>OVL2010/01</t>
  </si>
  <si>
    <t>Digitale erfgoedbank Meetjeslandsgeheugen.be</t>
  </si>
  <si>
    <t>OCMW Erpe Mere</t>
  </si>
  <si>
    <t>OVL2010/02</t>
  </si>
  <si>
    <t>Rusthuis, buurthuis</t>
  </si>
  <si>
    <t>Provinciale Landbouwkamer OVL</t>
  </si>
  <si>
    <t>OVL2010/03</t>
  </si>
  <si>
    <t>Boer en buiten</t>
  </si>
  <si>
    <t>Stadsbestuur Dendermonde</t>
  </si>
  <si>
    <t>OVL2010/04</t>
  </si>
  <si>
    <t>Ros Beiaard Ruiternetwerk</t>
  </si>
  <si>
    <t>OVL2010/05</t>
  </si>
  <si>
    <t>Een verhaal langs een stroom</t>
  </si>
  <si>
    <t>Regionaal Landschap Schelde Durme vzw</t>
  </si>
  <si>
    <t>OVL2010/06</t>
  </si>
  <si>
    <t xml:space="preserve">Herstel trage wegen Schelde en Durme </t>
  </si>
  <si>
    <t>Heem- en Oudheidkundige Kring Berlare vzw</t>
  </si>
  <si>
    <t>OVL2010/07</t>
  </si>
  <si>
    <t>Inrichting bezoekerscentrum "Stadsstront naar zandgrond"</t>
  </si>
  <si>
    <t>Plattelandscentrum vzw</t>
  </si>
  <si>
    <t>OVL2010/08</t>
  </si>
  <si>
    <t>Uitbouw Huysmanshoeve</t>
  </si>
  <si>
    <t>Stadsbestuur Eeklo</t>
  </si>
  <si>
    <t>OVL2010/09</t>
  </si>
  <si>
    <t>Herwaardering dorpskern Balgerhoeke</t>
  </si>
  <si>
    <t>andere kosten</t>
  </si>
  <si>
    <t>Gemeentebestuur Lochristi</t>
  </si>
  <si>
    <t>OVL2010/11</t>
  </si>
  <si>
    <t>Sierteeltmuseum Lochristi</t>
  </si>
  <si>
    <t>Gemeentebestuur Merelbeke</t>
  </si>
  <si>
    <t>OVL2011/01</t>
  </si>
  <si>
    <t>Oude pastorij Munte herleeft!</t>
  </si>
  <si>
    <t>andere onkosten</t>
  </si>
  <si>
    <t>Stadsbestuur Aalst</t>
  </si>
  <si>
    <t>OVL2011/02</t>
  </si>
  <si>
    <t>Ontmoetingsparken in Baardegem en Moorsel</t>
  </si>
  <si>
    <t>VZW Open Kerken</t>
  </si>
  <si>
    <t>OVL2011/03</t>
  </si>
  <si>
    <t>Open Kerken, Verrassend Platteland</t>
  </si>
  <si>
    <t>VZW Regionaal Landschap Meetjesland</t>
  </si>
  <si>
    <t>OVL2011/04</t>
  </si>
  <si>
    <t>Samenwerking in landschapsonderhoud</t>
  </si>
  <si>
    <t>VZW KVLV Oost-Vlaanderen</t>
  </si>
  <si>
    <t>OVL2011/05</t>
  </si>
  <si>
    <t>Professionalisering hoevezuivelverkoop in Oost-Vlaanderen</t>
  </si>
  <si>
    <t>Gemeentebestuur Destelbergen</t>
  </si>
  <si>
    <t>OVL2011/06</t>
  </si>
  <si>
    <t>Inrichting recreatief domein Kollebloem in functie van zachte recreatie, bouw van een multifunctioneel paviljoen en inkomsgebouw gebouwd volgens de passiefhuisprincipes</t>
  </si>
  <si>
    <t>VZW AVS</t>
  </si>
  <si>
    <t>OVL2011/07</t>
  </si>
  <si>
    <t>YESTERDAY</t>
  </si>
  <si>
    <t>Intergemeentelijke Samenwerking Comeet</t>
  </si>
  <si>
    <t>OVL2011/08</t>
  </si>
  <si>
    <t>100 jaar Groote Oorlog: Herinneringen in het Meetjesland</t>
  </si>
  <si>
    <t>Intergemeentelijke Samenwerking Meetjesman</t>
  </si>
  <si>
    <t>OVL2011/09</t>
  </si>
  <si>
    <t>Natuurlijke Speelruimten</t>
  </si>
  <si>
    <t>OVL2011/10</t>
  </si>
  <si>
    <t>Elversele kleurt buiten de lijntjes</t>
  </si>
  <si>
    <t>vzw Parochiale Werken</t>
  </si>
  <si>
    <t>OVL2012/01</t>
  </si>
  <si>
    <t>Recreatie- en ontmoetingsruimte in Moorsel</t>
  </si>
  <si>
    <t>Steunpunt Levend Erfgoed vzw</t>
  </si>
  <si>
    <t>OVL2012/02</t>
  </si>
  <si>
    <t>Levend Erfgoed Leerpad</t>
  </si>
  <si>
    <t>Toerisme Vlaamse Ardennen</t>
  </si>
  <si>
    <t>OVL2012/03</t>
  </si>
  <si>
    <t>2de fase toeristische signalisatie Vlaamse Ardennen</t>
  </si>
  <si>
    <t>OVL2012/04</t>
  </si>
  <si>
    <t>Landbouw &amp; platteland: bloeiend en boeiend!</t>
  </si>
  <si>
    <t>KLJ-lokaal Kruibeke vzw</t>
  </si>
  <si>
    <t>OVL2012/05</t>
  </si>
  <si>
    <t>Buurtontmoetingscentrum De Kruibeekse Poort</t>
  </si>
  <si>
    <t>OVL2012/06</t>
  </si>
  <si>
    <t>Uitbouw Huysmanshoeve II</t>
  </si>
  <si>
    <t>Cultuuroverleg Scheldeland</t>
  </si>
  <si>
    <t>OVL2012/07</t>
  </si>
  <si>
    <t>Beeldenstroom - land-artproject in de Kalkense Meersen</t>
  </si>
  <si>
    <t>Steunpunt Welzijn vzw</t>
  </si>
  <si>
    <t>OVL2012/08</t>
  </si>
  <si>
    <t>Regionale mobiele fietskoerierdienst Vlaamse Ardennen</t>
  </si>
  <si>
    <t>Gemeentebestuur Sint-Lievens-Houtem</t>
  </si>
  <si>
    <t>OVL2012/09</t>
  </si>
  <si>
    <t>On-tastbaar erfgoed? Amaai, mijne frak! En Houtem Jaarmarkt dan?</t>
  </si>
  <si>
    <t>Gemeente Sint-Gillis-Waas</t>
  </si>
  <si>
    <t>OVL2012/10</t>
  </si>
  <si>
    <t>Bezoekerscentrum De Klinge</t>
  </si>
  <si>
    <t>Harde Investeringen</t>
  </si>
  <si>
    <t>Projectvereniging Platform omgeving Leie-Schelde</t>
  </si>
  <si>
    <t>OVL2013/01</t>
  </si>
  <si>
    <t>Digitale erfgoedhaltes in de Leie- en Scheldestreek</t>
  </si>
  <si>
    <t>Projectvereniging Cultuuroverleg Meetjesland (COMEET/ Erfgoedcel Meetjesland)</t>
  </si>
  <si>
    <t>OVL2013/02</t>
  </si>
  <si>
    <t>Boer zoekt ERFgoed!</t>
  </si>
  <si>
    <t>OVL2013/03</t>
  </si>
  <si>
    <t>Samen WERKEN aan Vlaanderens Mooiste Landschap</t>
  </si>
  <si>
    <t>OVL2013/04</t>
  </si>
  <si>
    <t>Naar een nieuw gemeenschapscentrum in Sinaai</t>
  </si>
  <si>
    <t>Cultuuroverleg Meetjesland</t>
  </si>
  <si>
    <t>OVL2013/06</t>
  </si>
  <si>
    <t>Erfgoedbeleving als hefboom voor toeristische ontwikkeling: landbouw, voeding en WOI</t>
  </si>
  <si>
    <t>Stad Ronse</t>
  </si>
  <si>
    <t>OVL2013/07</t>
  </si>
  <si>
    <t>Muziekbos Ronse, een evenwichtig verhaal</t>
  </si>
  <si>
    <t>Gemeente Temse</t>
  </si>
  <si>
    <t>OVL2013/08</t>
  </si>
  <si>
    <t>Natuurhuis met belevingstuin</t>
  </si>
  <si>
    <t>Gemeente Wachtebeke</t>
  </si>
  <si>
    <t>OVL2013/09</t>
  </si>
  <si>
    <t>Dorpskernvernieuwing wachtebeke Fase 1 dhr. J Persynplein + deel doorsteek Rechtstro</t>
  </si>
  <si>
    <t xml:space="preserve">vzw Trage Wegen </t>
  </si>
  <si>
    <t>OVL2013/10</t>
  </si>
  <si>
    <t>Sporen in de Tijd</t>
  </si>
  <si>
    <t>Regionale jeugddienst Meetjesland - Meetjesman</t>
  </si>
  <si>
    <t>OVL2013/11</t>
  </si>
  <si>
    <t>Meetjesmanmobiel</t>
  </si>
  <si>
    <t>Erfgoedcel
Viersprong Land van Rode</t>
  </si>
  <si>
    <t>OVL2013/12</t>
  </si>
  <si>
    <t>Het vliegveld van Gontrode tijdens WOI</t>
  </si>
  <si>
    <t>vzw Regionaal Landschap Meetjesland</t>
  </si>
  <si>
    <t>OVL2013/13</t>
  </si>
  <si>
    <t>Gegronde boomgaarden; fruit van bij ons</t>
  </si>
  <si>
    <t>Provinciale landbouwkamer voor Oost-Vlaanderen</t>
  </si>
  <si>
    <t>OVL2013/14</t>
  </si>
  <si>
    <t>Paardenkracht, krachtig landschap!</t>
  </si>
  <si>
    <t>Gemeente De Pinte</t>
  </si>
  <si>
    <t>OVL2013/15</t>
  </si>
  <si>
    <t>Parkbos, poort naar het buitengebied</t>
  </si>
  <si>
    <t>vzw Regionaal Landschap Schelde-Durme</t>
  </si>
  <si>
    <t>OVL2013/16</t>
  </si>
  <si>
    <t>Fauna akkers langs Schelde en Durme</t>
  </si>
  <si>
    <t>vzw Economische Raad voor Oost-Vlaanderen</t>
  </si>
  <si>
    <t>OVL2013/17</t>
  </si>
  <si>
    <t>Smaakbeleving als hefboom voor marktinnovatie</t>
  </si>
  <si>
    <t>OVL2013/18</t>
  </si>
  <si>
    <t>Interactieve e module kostprijsberekening 
zuivelproducten op de hoeve</t>
  </si>
  <si>
    <t>Provincie Oost-Vlaanderen</t>
  </si>
  <si>
    <t>OVL2013/20</t>
  </si>
  <si>
    <t>Milde Meetjes</t>
  </si>
  <si>
    <t>Cultuuroverleg Meetjesland (COMEET)</t>
  </si>
  <si>
    <t>OVL2013/21</t>
  </si>
  <si>
    <t>Stroatluêpers - we verstoan malkander int Meetjesland</t>
  </si>
  <si>
    <t>OVL2013/22</t>
  </si>
  <si>
    <t>Een dorpshuis voor Wachtebeke - Overslag</t>
  </si>
  <si>
    <t>Totale project-kost 2008</t>
  </si>
  <si>
    <t>Centrale van de Landelijke Gilden</t>
  </si>
  <si>
    <t>MLS2009/07</t>
  </si>
  <si>
    <t>De plattelandsroute herdacht</t>
  </si>
  <si>
    <t>MLS2009/09</t>
  </si>
  <si>
    <t>Leader MLS: inspelen op de landelijke kwaliteit van de regio's</t>
  </si>
  <si>
    <t>MLS2010/03</t>
  </si>
  <si>
    <t>Plattelandsbeleving door leuke arrangementen</t>
  </si>
  <si>
    <t>vzw Stoomcentrum Maldegem</t>
  </si>
  <si>
    <t>MLS2011/11</t>
  </si>
  <si>
    <t>Naar een nieuwe erfgoedsite voor rollend materieel</t>
  </si>
  <si>
    <t>Aarde-nd-werk cvba</t>
  </si>
  <si>
    <t>MLS2013/27</t>
  </si>
  <si>
    <t>T(aste)-mobiel als nieuwe PMC ter promotie van Planthunting</t>
  </si>
  <si>
    <t>MLS2012/11</t>
  </si>
  <si>
    <t>Op zoek naar Meetjen</t>
  </si>
  <si>
    <t>Toerisme Meetjesland</t>
  </si>
  <si>
    <t>MLS2013/10</t>
  </si>
  <si>
    <t>Plattelandsbeleving langs de grens</t>
  </si>
  <si>
    <t>vzw plan b</t>
  </si>
  <si>
    <t>MLS2008/02</t>
  </si>
  <si>
    <t>C²=M² (Cirque Constance uitbouwen tot Meetjeslands Muziekplatform)</t>
  </si>
  <si>
    <t>MLS2008/06</t>
  </si>
  <si>
    <t>Speels en jong geëfd… ook verteld op het erf</t>
  </si>
  <si>
    <t>Netelvuur bvba</t>
  </si>
  <si>
    <t>MLS2008/08</t>
  </si>
  <si>
    <t>Het Meetjesland pittig gekruid</t>
  </si>
  <si>
    <t>Provincialaat der Broeders van Liefde vzw o.c. Br. Ebergiste</t>
  </si>
  <si>
    <t>MLS2012/09</t>
  </si>
  <si>
    <t>Kasteeldomein Borgwal Binnenste Buiten</t>
  </si>
  <si>
    <t>Gemeente Assenede</t>
  </si>
  <si>
    <t>MLS2009/01</t>
  </si>
  <si>
    <t>Een vissersdorp zonder haven op kindermaat</t>
  </si>
  <si>
    <t>MLS2011/09</t>
  </si>
  <si>
    <t>De magische meersen, beleef het zelf</t>
  </si>
  <si>
    <t>POLS</t>
  </si>
  <si>
    <t>MLS2012/12</t>
  </si>
  <si>
    <t>Battlefield toerisme in de leie- en Scheldestreek</t>
  </si>
  <si>
    <t>Gemeente Knesselare</t>
  </si>
  <si>
    <t>MLS2013/08</t>
  </si>
  <si>
    <t>De oude velden vertellen: avontuurlijke arrangementen</t>
  </si>
  <si>
    <t>COMEET - Jeneverhuis</t>
  </si>
  <si>
    <t>MLS2008/04</t>
  </si>
  <si>
    <t>Kunstwerk voor Cyriel Buysse te Nevele, Den Draad te Assenede en de Emigratie te Kaprijke binnen de Meetjeslandse Kunst- &amp; Taalroute</t>
  </si>
  <si>
    <t>COMEET</t>
  </si>
  <si>
    <t>MLS2008/10</t>
  </si>
  <si>
    <t>Spraakmakers deel 1</t>
  </si>
  <si>
    <t>MLS2009/10</t>
  </si>
  <si>
    <t>Spraakmakers deel 2</t>
  </si>
  <si>
    <t>MLS2012/08</t>
  </si>
  <si>
    <t>Gezond en recreatief bewegen in een inspirerend Leiedecor</t>
  </si>
  <si>
    <t>CM Midden-Vlaanderen - regio Meetjesland en Leie &amp; Schelde</t>
  </si>
  <si>
    <t>MLS2009/02</t>
  </si>
  <si>
    <t>De thuiszorg-monitor: veiligheid en contact voor ouderen op het platteland</t>
  </si>
  <si>
    <t>MLS2010/06</t>
  </si>
  <si>
    <t>Korte keten consumptie, hefboom voor fair trade herkenning</t>
  </si>
  <si>
    <t>Samenlevingsopbouw Oost-Vlaanderen</t>
  </si>
  <si>
    <t>MLS2013/25</t>
  </si>
  <si>
    <t>Landelijk gezondheidscentrum</t>
  </si>
  <si>
    <t>Samenlevingsopbouw Meetjesland</t>
  </si>
  <si>
    <t>MLS2011/10</t>
  </si>
  <si>
    <t>Energieloketten op het platteland</t>
  </si>
  <si>
    <t>Streekplatform+ Meetjesland</t>
  </si>
  <si>
    <t>MLS2011/12</t>
  </si>
  <si>
    <t>Kinderopvangmeetjesland.be</t>
  </si>
  <si>
    <t>Woon- en  Zorgcentrum Sint-Bernardus</t>
  </si>
  <si>
    <t>MLS2011/13</t>
  </si>
  <si>
    <t>Sociaal Ontmoetingscentrum voor ouderen</t>
  </si>
  <si>
    <t>vzw De Vlaamse Volkstuin</t>
  </si>
  <si>
    <t>MLS2013/02</t>
  </si>
  <si>
    <t>Iedereen kan tuinieren</t>
  </si>
  <si>
    <t>Regionaal Welzijnsoverleg Meetjesland</t>
  </si>
  <si>
    <t>MLS2013/06</t>
  </si>
  <si>
    <t>Zorgwebmeetjesland.be</t>
  </si>
  <si>
    <t>MLS2013/07</t>
  </si>
  <si>
    <t>DIenstverlening rond wonen en energie: lokaal en digitaal</t>
  </si>
  <si>
    <t>MLS2013/14</t>
  </si>
  <si>
    <t>Naar een versterkte intergemeentelijke samenwerking</t>
  </si>
  <si>
    <t>MLS2013/21</t>
  </si>
  <si>
    <t>Leeftijdsvriendelijk Meetjesland</t>
  </si>
  <si>
    <t>UNIZO Gent-Meetjesland</t>
  </si>
  <si>
    <t>MLS2008/05</t>
  </si>
  <si>
    <t>OCMW Maldegem</t>
  </si>
  <si>
    <t>MLS2009/03</t>
  </si>
  <si>
    <t>Mesenia</t>
  </si>
  <si>
    <t>Regionale jeugddienst Meetjesland</t>
  </si>
  <si>
    <t>MLS2010/07</t>
  </si>
  <si>
    <t>Speels Platteland</t>
  </si>
  <si>
    <t>Comeet/erfgoedcel Meetjesland</t>
  </si>
  <si>
    <t>MLS2013/24</t>
  </si>
  <si>
    <t>Intergemeentelijke samenwerking  Meetjeslandse cultuursector</t>
  </si>
  <si>
    <t>MLS2011/01</t>
  </si>
  <si>
    <t>OCMW Zomergem</t>
  </si>
  <si>
    <t>MLS2011/02</t>
  </si>
  <si>
    <t>Groenselhof</t>
  </si>
  <si>
    <t>MLS2013/11</t>
  </si>
  <si>
    <t>Bladelin - Comité</t>
  </si>
  <si>
    <t>MLS2009/06</t>
  </si>
  <si>
    <t>Het verleden brengt het dorp Middelburg naar de toekomst!</t>
  </si>
  <si>
    <t>Ename Expertisecentrum voor Erfgoedontsluiting vzw</t>
  </si>
  <si>
    <t>MLS2010/05</t>
  </si>
  <si>
    <t>Vinkt herdenkt de Meidagen van 1940: De Reflectieruimte</t>
  </si>
  <si>
    <t>Gemeentebestuur De Pinte</t>
  </si>
  <si>
    <t>MLS2009/05</t>
  </si>
  <si>
    <t>Het beeld van ons dorp Zevergem</t>
  </si>
  <si>
    <t>Gemeentebestuur Knesselare</t>
  </si>
  <si>
    <t>MLS2012/01</t>
  </si>
  <si>
    <t xml:space="preserve">Leefbare dorpskernen door een leefbaar Drongengoedgebied </t>
  </si>
  <si>
    <t>MLS2008/07</t>
  </si>
  <si>
    <t>Samen bouwen aan de ontwikkeling van een kleine plattelandskern. Integrale dorpsontwikkelingsvisie voor Ursel</t>
  </si>
  <si>
    <t>Gemeente Gavere</t>
  </si>
  <si>
    <t>MLS2010/08</t>
  </si>
  <si>
    <t>Web rond Vurste</t>
  </si>
  <si>
    <t>MLS2010/12</t>
  </si>
  <si>
    <t>Machelen, door de ogen van Raveel</t>
  </si>
  <si>
    <t>Gemeente Nevele</t>
  </si>
  <si>
    <t>MLS2013/16</t>
  </si>
  <si>
    <t>Herwaarderingsproject Hansbeke</t>
  </si>
  <si>
    <t>Gemeente Kaprijke</t>
  </si>
  <si>
    <t>MLS2013/18</t>
  </si>
  <si>
    <t>Plein voor de toekomst</t>
  </si>
  <si>
    <t>MLS2008/03</t>
  </si>
  <si>
    <t>Culturele Waterroutes Meetjesland_Leie_Schelde Deel 1</t>
  </si>
  <si>
    <t>WENDE</t>
  </si>
  <si>
    <t>MLS2009/11</t>
  </si>
  <si>
    <t>De Nevelen ontsluierd</t>
  </si>
  <si>
    <t>Curieus Oost-Vlaanderen vzw</t>
  </si>
  <si>
    <t>MLS2009/13</t>
  </si>
  <si>
    <t>De jacht op super 8 / De nacht van super 8</t>
  </si>
  <si>
    <t>Regionaal Landschap Meetjesland</t>
  </si>
  <si>
    <t>MLS2013/26</t>
  </si>
  <si>
    <t>Meetjeslandse Plantdag</t>
  </si>
  <si>
    <t>MLS2011/03</t>
  </si>
  <si>
    <t>Streek op school</t>
  </si>
  <si>
    <t>MLS2011/07</t>
  </si>
  <si>
    <t>vvv 't Gaverland</t>
  </si>
  <si>
    <t>MLS2012/06</t>
  </si>
  <si>
    <t>Steenbakkers aan de Bovenschelde</t>
  </si>
  <si>
    <t>Samenwerking voor agrarisch Landschap vzw (SVAL)</t>
  </si>
  <si>
    <t>MLS2012/10</t>
  </si>
  <si>
    <t>Energiek gebruik van resthout uit landschapsbeheer</t>
  </si>
  <si>
    <t>MLS2013/01</t>
  </si>
  <si>
    <t>Gegronde boomgaarden: fruit van bij ons</t>
  </si>
  <si>
    <t xml:space="preserve">COMEET/Erfgoedcel Meetjesland </t>
  </si>
  <si>
    <t>MLS2010/01</t>
  </si>
  <si>
    <t>Digitale erfgoedbank MeetjeslandsGeheugen.be</t>
  </si>
  <si>
    <t>Gemeente Nazareth</t>
  </si>
  <si>
    <t>MLS2010/02</t>
  </si>
  <si>
    <t>Uitbouw en inrichting van een erfgoedhuis in Nazareth</t>
  </si>
  <si>
    <t>MLS2010/04</t>
  </si>
  <si>
    <t>Sente maakt de balans: inrichten bezoekersruimte en weegbrug</t>
  </si>
  <si>
    <t>MLS2011/05</t>
  </si>
  <si>
    <t>Nazareth van 'BOER en BUITEN' geleerd</t>
  </si>
  <si>
    <t>MLS2011/06</t>
  </si>
  <si>
    <t>100 jaar grote oorlog</t>
  </si>
  <si>
    <t>MLS2012/03</t>
  </si>
  <si>
    <t>Digitale ergoedhaltes in de Leie- en scheldestreek</t>
  </si>
  <si>
    <t>MLS2012/04</t>
  </si>
  <si>
    <t>Boer zoekt Erfgoed!</t>
  </si>
  <si>
    <t>MLS2013/12</t>
  </si>
  <si>
    <t>Proeven van paling in 't groen</t>
  </si>
  <si>
    <t>MLS2013/13</t>
  </si>
  <si>
    <t>Erfgoedbeleving WO I als toeristische hefboom</t>
  </si>
  <si>
    <t>MLS2013/15</t>
  </si>
  <si>
    <t>Assenede onder Duitse bezetting</t>
  </si>
  <si>
    <t>Provincie Oost-Vlaanderen - Dienst Ruimtelijke Ordening</t>
  </si>
  <si>
    <t>MLS2013/22</t>
  </si>
  <si>
    <t>MLS2013/23</t>
  </si>
  <si>
    <t>Stroatluêpers- we verstoan malkander int Meetjesland</t>
  </si>
  <si>
    <t>MLS2008/01</t>
  </si>
  <si>
    <t>Maak het mee: omgevingskwaliteit</t>
  </si>
  <si>
    <t>MLS2008/09</t>
  </si>
  <si>
    <t>mmm…eetjesland, een sterk verhaal</t>
  </si>
  <si>
    <t>Provinicaal Proefcentrum voor de Groenteteelt Oost-Vlaanderen vzw</t>
  </si>
  <si>
    <t>MLS2009/08</t>
  </si>
  <si>
    <t>Stimuleren van duurzame teelt van industriegroenten</t>
  </si>
  <si>
    <t>Interprovinciaal Proefcentrum voor de Aardappelteelt</t>
  </si>
  <si>
    <t>MLS2010/09</t>
  </si>
  <si>
    <t>Meetjesland, Leie, Schelde, topregio voor aardappelen</t>
  </si>
  <si>
    <t>EOI Footprint VZW</t>
  </si>
  <si>
    <t>MLS2010/10</t>
  </si>
  <si>
    <t>MINDSET/Overheid 2,0: het businessmodel voor de toekomst</t>
  </si>
  <si>
    <t>Provinciaal Proefcentrum voor de Groenteteelt Oost-Vlaanderen</t>
  </si>
  <si>
    <t>MLS2011/04</t>
  </si>
  <si>
    <t>Teelt van kruiden</t>
  </si>
  <si>
    <t>Plattelandscentrum Meetjesland</t>
  </si>
  <si>
    <t>MLS2011/08</t>
  </si>
  <si>
    <t>Regiotroeven/proeven</t>
  </si>
  <si>
    <t>Zwerfgoed vzw</t>
  </si>
  <si>
    <t>MLS2012/02</t>
  </si>
  <si>
    <t>Hoevewinkel de Herderstee</t>
  </si>
  <si>
    <t>Internationaal proefcentrum voor de Aardappelteelt vzw (PCA)</t>
  </si>
  <si>
    <t>MLS2012/07</t>
  </si>
  <si>
    <t>Bodemvariabiliteit in de Meetjeslandse polder</t>
  </si>
  <si>
    <t>MLS2013/03</t>
  </si>
  <si>
    <t>Met precisielandbouw inspelen op gewasvariabiliteit</t>
  </si>
  <si>
    <t>MLS2013/04</t>
  </si>
  <si>
    <t>Noem het platteland</t>
  </si>
  <si>
    <t>MLS2013/05</t>
  </si>
  <si>
    <t>Opwaardering van kruiden: verwerking en vermarkting</t>
  </si>
  <si>
    <t>MLS2013/09</t>
  </si>
  <si>
    <t>Plant Hunting als katalysator voor plattelandsverbinding</t>
  </si>
  <si>
    <t>Proefcentrum voor Sierteelt</t>
  </si>
  <si>
    <t>MLS2013/17</t>
  </si>
  <si>
    <t>In het groenlandschap geïntegreerde duurzaamheid</t>
  </si>
  <si>
    <t>MLS2013/20</t>
  </si>
  <si>
    <t>In my backyard: delicatessengroenten op een dienblad!</t>
  </si>
  <si>
    <t>Rattenbestrijding Oost-Vlaanderen vzw</t>
  </si>
  <si>
    <t>MLS2009/04</t>
  </si>
  <si>
    <t>MURAbest!</t>
  </si>
  <si>
    <t>Projectvereniging POLS</t>
  </si>
  <si>
    <t>MLS2009/12</t>
  </si>
  <si>
    <t>Platformoverleg Leie-Schelde</t>
  </si>
  <si>
    <t>Ugent Faculty of Bioscience Engineering, departement Agriculture Economics</t>
  </si>
  <si>
    <t>MLS2010/11</t>
  </si>
  <si>
    <t>MEET&amp;FEELFOOD Meetjesland, Leiestreek en Schelde</t>
  </si>
  <si>
    <t>MLS2013/19</t>
  </si>
  <si>
    <t>Crowdsourcing en innovatie voor kmo's en detailhandel</t>
  </si>
  <si>
    <t>vzw 't Uilekot</t>
  </si>
  <si>
    <t>VLA2008/06</t>
  </si>
  <si>
    <t>Lezen in de Lente 2009-2010</t>
  </si>
  <si>
    <t>De Kleppe vzw</t>
  </si>
  <si>
    <t>VLA2010/06</t>
  </si>
  <si>
    <t>Eéndagstoerisme voor bijzondere doelgroepen</t>
  </si>
  <si>
    <t>Arpia vzw</t>
  </si>
  <si>
    <t>VLA2010/08</t>
  </si>
  <si>
    <t>Arpia - kunsten met landschappen</t>
  </si>
  <si>
    <t>Papaver vzw</t>
  </si>
  <si>
    <t>VLA2010/09</t>
  </si>
  <si>
    <t>Boerderijontmoetingen in 4 seizoenen</t>
  </si>
  <si>
    <t>vzw De Pupitter</t>
  </si>
  <si>
    <t>VLA2011/06</t>
  </si>
  <si>
    <t>Zorgverblijf De Pupiter</t>
  </si>
  <si>
    <t>Parallel vzw</t>
  </si>
  <si>
    <t>VLA2011/09</t>
  </si>
  <si>
    <t>Opstart cultuurhistorische en toeristische activiteiten</t>
  </si>
  <si>
    <t xml:space="preserve">t Sneukelwiel vzw </t>
  </si>
  <si>
    <t>VLA2012-03</t>
  </si>
  <si>
    <t>Zorgtoerisme met elektrische fietsen</t>
  </si>
  <si>
    <t>Toerisme Vlaamse Ardennen vzw</t>
  </si>
  <si>
    <t>VLA2012-04</t>
  </si>
  <si>
    <t>Velt vzw</t>
  </si>
  <si>
    <t>VLA2012-06</t>
  </si>
  <si>
    <t>Kruiden verkennen in de Vlaamse Ardennen</t>
  </si>
  <si>
    <t>VLA2012-07</t>
  </si>
  <si>
    <t>DARE-regio Vlaamse Ardennen</t>
  </si>
  <si>
    <t xml:space="preserve">Plattelandscentrum Meetjesland vzw </t>
  </si>
  <si>
    <t>VLA2012-08</t>
  </si>
  <si>
    <t>Vlaanderens Mooiste lanschap door de ogen van een molenaar</t>
  </si>
  <si>
    <t>Zorginnovatiecluster vzw</t>
  </si>
  <si>
    <t>VLA2013-01</t>
  </si>
  <si>
    <t>Uitbouw Zorgtoerisme</t>
  </si>
  <si>
    <t>Het Voedselbos vzw</t>
  </si>
  <si>
    <t>VLA2013-06</t>
  </si>
  <si>
    <t>Korte-keten picknick en praktische vorming in het Voedselbos</t>
  </si>
  <si>
    <t>VLA2013-13</t>
  </si>
  <si>
    <t>Agrotoerisme in de vallei van de Rooigemsebeek</t>
  </si>
  <si>
    <t>Katholieke Hogeschool Vives</t>
  </si>
  <si>
    <t>VLA2013-16</t>
  </si>
  <si>
    <t>De Kleppe als innovatief belevings- en praktijkcentrum</t>
  </si>
  <si>
    <t>vzw Vlaamse Ardennen genietend beleven</t>
  </si>
  <si>
    <t>VLA2008/03</t>
  </si>
  <si>
    <t>Huifkartochten door de Vlaamse Ardennen voor iedereen</t>
  </si>
  <si>
    <t>VLA2008/08</t>
  </si>
  <si>
    <t>Toeristische signalisatie Vlaamse Ardennen</t>
  </si>
  <si>
    <t>Grote Routepaden vzw</t>
  </si>
  <si>
    <t>VLA2008/14</t>
  </si>
  <si>
    <t>Streek - GR Vlaamse Ardennen</t>
  </si>
  <si>
    <t>Toerisme Oost-Vlaanderen vzw</t>
  </si>
  <si>
    <t>VLA2012-02</t>
  </si>
  <si>
    <t>Toeristische vertaling van netwerk horeca en streekproducenten</t>
  </si>
  <si>
    <t xml:space="preserve">Koninklijke Vereniging Kunst In Vrije Tijd </t>
  </si>
  <si>
    <t>VLA2012-05</t>
  </si>
  <si>
    <t xml:space="preserve">Vlaamse Ardennen promoten door het oog van de kunstenaars </t>
  </si>
  <si>
    <t>Interlokale vereniging Route 42</t>
  </si>
  <si>
    <t>VLA2009/06</t>
  </si>
  <si>
    <t>Digiroute 42</t>
  </si>
  <si>
    <t>VLA2009/07</t>
  </si>
  <si>
    <t>Trage Wegen zonder grenzen</t>
  </si>
  <si>
    <t>Stad Oudenaarde</t>
  </si>
  <si>
    <t>VLA2010/10</t>
  </si>
  <si>
    <t>Een verhaal langs de stroom</t>
  </si>
  <si>
    <t>Gemeente Kruishoutem</t>
  </si>
  <si>
    <t>VLA2012-10</t>
  </si>
  <si>
    <t>Boek Kruishoutem en het ei</t>
  </si>
  <si>
    <t>Gemeente Kluisbergen</t>
  </si>
  <si>
    <t>VLA2013-10</t>
  </si>
  <si>
    <t>Toegangsportalen Kluisbos (fase I) - reserveproject</t>
  </si>
  <si>
    <t>Vzw Grijkoort-Begeleid werk</t>
  </si>
  <si>
    <t>VLA2008/04</t>
  </si>
  <si>
    <t>Uitbouw van strijkophaaldienst in landelijke gemeenten</t>
  </si>
  <si>
    <t>Goed Wonen vzw</t>
  </si>
  <si>
    <t>VLA2008/07</t>
  </si>
  <si>
    <t>De energie'snoeiers' gaan de boer op</t>
  </si>
  <si>
    <t>Regionaal Welzijnsoverleg Arrondissement Oudenaarde vzw</t>
  </si>
  <si>
    <t>VLA2008/11</t>
  </si>
  <si>
    <t>Cliëntoverleg Integrale Jeugdhulp Zuid-Oost-Vlaanderen</t>
  </si>
  <si>
    <t>vzw Thuiszorgcentrum Oost-Vlaanderen</t>
  </si>
  <si>
    <t>VLA2009/01</t>
  </si>
  <si>
    <t>De Vlaamse Ardennen in beeld: 'Beeldcommunicatie als venster op de wereld voor thuiswonende ouderen'</t>
  </si>
  <si>
    <t>Huize Roborst vzw</t>
  </si>
  <si>
    <t>VLA2009/04</t>
  </si>
  <si>
    <t xml:space="preserve">Thuiszorgondersteunende service met seniorenrestaurant </t>
  </si>
  <si>
    <t>VLA2010/02</t>
  </si>
  <si>
    <t>Onderbescherming Zuid-Oost-Vlaanderen</t>
  </si>
  <si>
    <t>CAW Regio Aalst</t>
  </si>
  <si>
    <t>VLA2011/10</t>
  </si>
  <si>
    <t>Jongereninformatiepunten opstarten in bibliotheken</t>
  </si>
  <si>
    <t xml:space="preserve">Steunpunt Welzijn vzw </t>
  </si>
  <si>
    <t>VLA2012-01</t>
  </si>
  <si>
    <t xml:space="preserve">Regionale Mobiele Fietskoerierdienst </t>
  </si>
  <si>
    <t>Vormingplus Vlaamse Ardennen-Dender</t>
  </si>
  <si>
    <t>VLA2013-03</t>
  </si>
  <si>
    <t>Cultuur kleurt buiten de lijntjes</t>
  </si>
  <si>
    <t>VLA2010/04</t>
  </si>
  <si>
    <t>vzw Parochiale werken Elst</t>
  </si>
  <si>
    <t>VLA2008/18</t>
  </si>
  <si>
    <t>Omvorming van parochiale zaal tot functionele ruimte</t>
  </si>
  <si>
    <t>VLA2009/08</t>
  </si>
  <si>
    <t>Zuurstof voor bavegem</t>
  </si>
  <si>
    <t>vzw Parochiale Werken Sint-Maarten Oudenaarde</t>
  </si>
  <si>
    <t>VLA2011/07</t>
  </si>
  <si>
    <t>t Schoolke</t>
  </si>
  <si>
    <t>VLA2008/12</t>
  </si>
  <si>
    <t>St. Eligiuskerk: metamorfose van tempel voor de eredienst in een cultuurtempel</t>
  </si>
  <si>
    <t>VLA2008/13</t>
  </si>
  <si>
    <t>Dorpsparticipatie ' 5 voor 10'</t>
  </si>
  <si>
    <t>Stad Ninove</t>
  </si>
  <si>
    <t>VLA2013-07</t>
  </si>
  <si>
    <t>Dynamiet in dorpen</t>
  </si>
  <si>
    <t>Gemeentebestuur Wortegem-Petegem</t>
  </si>
  <si>
    <t>VLA2013-09</t>
  </si>
  <si>
    <t>Schoolke Moregem (fase I)</t>
  </si>
  <si>
    <t>Gemeentebestuur Herzele</t>
  </si>
  <si>
    <t>VLA2010/07</t>
  </si>
  <si>
    <t>Dorpstheater het Hoefijzer</t>
  </si>
  <si>
    <t>Gemeente Zwalm</t>
  </si>
  <si>
    <t>VLA2011/05</t>
  </si>
  <si>
    <t>Tour d' Amour</t>
  </si>
  <si>
    <t>Landelijke Gilde Kluisbergen</t>
  </si>
  <si>
    <t>VLA2008/02</t>
  </si>
  <si>
    <t>Hoeves vindt men overal, bij ons zelfs op de berg en in het dal</t>
  </si>
  <si>
    <t>VLA2008/05</t>
  </si>
  <si>
    <t>VLA2008/16</t>
  </si>
  <si>
    <t>Steenuilen in de Vlaamse Ardennen</t>
  </si>
  <si>
    <t>Natuurpunt Beheer vzw</t>
  </si>
  <si>
    <t>VLA2009/02</t>
  </si>
  <si>
    <t>Natuur- en landschapsbeheer in een stroomversnelling in de Vlaamse Ardennen</t>
  </si>
  <si>
    <t>Bosgroep Vlaamse Ardennen tot Dender vzw</t>
  </si>
  <si>
    <t>VLA2009/03</t>
  </si>
  <si>
    <t>Duurzaam gebruik van hout uit de Vlaamse Ardennen</t>
  </si>
  <si>
    <t>VLA2010/01</t>
  </si>
  <si>
    <t>Natuurbeleving met ouderen op het platteland</t>
  </si>
  <si>
    <t>vzw AVS</t>
  </si>
  <si>
    <t>VLA2011/04</t>
  </si>
  <si>
    <t>Yesterday</t>
  </si>
  <si>
    <t>Gemeentelijk feestcomité, werkgroep 'bruisend Balegem'</t>
  </si>
  <si>
    <t>VLA2011/08</t>
  </si>
  <si>
    <t>Stappend, een blijvende herinnering aan ons bruisend dorp</t>
  </si>
  <si>
    <t>VLA2012-11</t>
  </si>
  <si>
    <t>Samen werken aan Vlaanderens Mooiste landschap</t>
  </si>
  <si>
    <t>Trage Wegen vzw</t>
  </si>
  <si>
    <t>VLA2013-02</t>
  </si>
  <si>
    <t>Sporen in de tijd</t>
  </si>
  <si>
    <t>VLA2013-08</t>
  </si>
  <si>
    <t>Scharrelkids</t>
  </si>
  <si>
    <t>Boembeke vzw</t>
  </si>
  <si>
    <t>VLA2013-11</t>
  </si>
  <si>
    <t>Laat de Boembekemolen weer draaien!</t>
  </si>
  <si>
    <t>VLA2008/01</t>
  </si>
  <si>
    <t>Hoeveborden</t>
  </si>
  <si>
    <t>VLA2008/09*</t>
  </si>
  <si>
    <t>Ontwikkeling beeldbank en digitalisering archief- en beelmateriaal</t>
  </si>
  <si>
    <t>VLA2008/10</t>
  </si>
  <si>
    <t>Bruin</t>
  </si>
  <si>
    <t>VLA2008/19</t>
  </si>
  <si>
    <t>Land- en natuurinrichtingsproject Schauwbroeck Steenhuize</t>
  </si>
  <si>
    <t>VLA2009/09</t>
  </si>
  <si>
    <t>Volkegem vernieuwt en Kerselare verbindt</t>
  </si>
  <si>
    <t>Gemeente Maarkedal</t>
  </si>
  <si>
    <t>VLA2013-14</t>
  </si>
  <si>
    <t>In het spoor van Valerius</t>
  </si>
  <si>
    <t>VLA2009/05</t>
  </si>
  <si>
    <t>Stimuleren van de duurzame teelt van industriegroenten</t>
  </si>
  <si>
    <t>VLA2010/05</t>
  </si>
  <si>
    <t>Vlaamse Ardennen, topregio consumptieaardappelen</t>
  </si>
  <si>
    <t>VLA2011/01</t>
  </si>
  <si>
    <t>Aardappelen in en uit de Vlaamse Ardennen</t>
  </si>
  <si>
    <t>VLA2011/02</t>
  </si>
  <si>
    <t>VLA2011/03</t>
  </si>
  <si>
    <t>Kenniscirkels alternatieve waterbronnen</t>
  </si>
  <si>
    <t>VLA2013-04</t>
  </si>
  <si>
    <t>Betere aardappelen</t>
  </si>
  <si>
    <t>VLA2013-05</t>
  </si>
  <si>
    <t>Opwaardering kruiden</t>
  </si>
  <si>
    <t>Economische Raad voor Oost-Vlaanderen</t>
  </si>
  <si>
    <t>VLA2013-12</t>
  </si>
  <si>
    <t>Hoeve- en streekproducten Vlaamse Ardennen, sterk potentieel</t>
  </si>
  <si>
    <t>VLA2013-15</t>
  </si>
  <si>
    <t>In my backyard: delicatessengroenten op een dienblad</t>
  </si>
  <si>
    <t>Provincie Oost-Vlaanderen, steunpunt Erosie</t>
  </si>
  <si>
    <t>VLA2008/17</t>
  </si>
  <si>
    <t>Kenniscirkels - Erosie Fase 1</t>
  </si>
  <si>
    <t>Steunpunt Erosie</t>
  </si>
  <si>
    <t>VLA2010/03</t>
  </si>
  <si>
    <t>Kenniscirkels Erosie: fase II</t>
  </si>
  <si>
    <t>Totale project-kost 2007</t>
  </si>
  <si>
    <t>Totale project-kost 2009</t>
  </si>
  <si>
    <t>Totale project-kost 2010</t>
  </si>
  <si>
    <t>Totale project-kost 2011</t>
  </si>
  <si>
    <t>Totale project-kost 2012</t>
  </si>
  <si>
    <t>Totale project-kost 2004</t>
  </si>
  <si>
    <t>Totale project-kost 2005</t>
  </si>
  <si>
    <t>Totale project-kost 2006</t>
  </si>
  <si>
    <t>Gemeentebestuur Lochristi - reservedeel</t>
  </si>
  <si>
    <t xml:space="preserve"> reservedeel dat effectief werd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</si>
</sst>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B_E_F_-;\-* #,##0.00\ _B_E_F_-;_-* &quot;-&quot;??\ _B_E_F_-;_-@_-"/>
    <numFmt numFmtId="165" formatCode="_-[$€-2]\ * #,##0.00_-;\-[$€-2]\ * #,##0.00_-;_-[$€-2]\ * &quot;-&quot;??_-;_-@_-"/>
    <numFmt numFmtId="166" formatCode="_ [$€-413]\ * #,##0.00_ ;_ [$€-413]\ * \-#,##0.00_ ;_ [$€-413]\ * &quot;-&quot;??_ ;_ @_ "/>
    <numFmt numFmtId="167" formatCode="0.000000%"/>
    <numFmt numFmtId="168" formatCode="0.00000%"/>
    <numFmt numFmtId="169" formatCode="0.000%"/>
    <numFmt numFmtId="170" formatCode="_-* #,##0.00\ &quot;BEF&quot;_-;\-* #,##0.00\ &quot;BEF&quot;_-;_-* &quot;-&quot;??\ &quot;BEF&quot;_-;_-@_-"/>
    <numFmt numFmtId="171" formatCode="[$€-2]\ #,##0.00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9"/>
      <name val="Arial"/>
      <family val="2"/>
    </font>
    <font>
      <b/>
      <u/>
      <sz val="7"/>
      <name val="Arial"/>
      <family val="2"/>
    </font>
    <font>
      <b/>
      <sz val="9"/>
      <name val="Arial"/>
      <family val="2"/>
    </font>
    <font>
      <b/>
      <u/>
      <sz val="6"/>
      <name val="Arial"/>
      <family val="2"/>
    </font>
    <font>
      <b/>
      <sz val="9"/>
      <color rgb="FFFF000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sz val="10"/>
      <name val="Arial"/>
    </font>
    <font>
      <sz val="10"/>
      <color theme="3" tint="0.39997558519241921"/>
      <name val="Arial"/>
      <family val="2"/>
    </font>
    <font>
      <sz val="10"/>
      <color theme="3" tint="0.59999389629810485"/>
      <name val="Arial"/>
      <family val="2"/>
    </font>
    <font>
      <sz val="9"/>
      <color rgb="FF00B050"/>
      <name val="Arial"/>
      <family val="2"/>
    </font>
    <font>
      <sz val="10"/>
      <color rgb="FF00B050"/>
      <name val="Arial"/>
      <family val="2"/>
    </font>
    <font>
      <b/>
      <sz val="9"/>
      <color rgb="FF00B050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i/>
      <u/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i/>
      <u/>
      <sz val="9"/>
      <name val="Arial"/>
      <family val="2"/>
    </font>
    <font>
      <b/>
      <sz val="9"/>
      <color indexed="12"/>
      <name val="Arial"/>
      <family val="2"/>
    </font>
    <font>
      <b/>
      <sz val="9"/>
      <color indexed="17"/>
      <name val="Arial"/>
      <family val="2"/>
    </font>
    <font>
      <b/>
      <sz val="9"/>
      <color indexed="10"/>
      <name val="Arial"/>
      <family val="2"/>
    </font>
    <font>
      <i/>
      <sz val="9"/>
      <color indexed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8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5" fontId="2" fillId="3" borderId="1" xfId="2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10" fontId="11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9" fontId="11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7" fillId="2" borderId="2" xfId="0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4" xfId="0" applyFont="1" applyBorder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165" fontId="3" fillId="0" borderId="2" xfId="2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165" fontId="2" fillId="3" borderId="9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/>
    <xf numFmtId="0" fontId="3" fillId="0" borderId="7" xfId="0" applyFont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/>
    <xf numFmtId="0" fontId="9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9" fontId="11" fillId="0" borderId="2" xfId="0" applyNumberFormat="1" applyFont="1" applyFill="1" applyBorder="1" applyAlignment="1">
      <alignment horizontal="center" vertical="center"/>
    </xf>
    <xf numFmtId="10" fontId="11" fillId="0" borderId="2" xfId="0" applyNumberFormat="1" applyFont="1" applyFill="1" applyBorder="1" applyAlignment="1">
      <alignment horizontal="center" vertical="center"/>
    </xf>
    <xf numFmtId="0" fontId="2" fillId="3" borderId="1" xfId="7" applyFont="1" applyFill="1" applyBorder="1" applyAlignment="1">
      <alignment horizontal="center" vertical="center" wrapText="1"/>
    </xf>
    <xf numFmtId="165" fontId="2" fillId="3" borderId="1" xfId="8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vertical="center" wrapText="1"/>
    </xf>
    <xf numFmtId="166" fontId="1" fillId="0" borderId="7" xfId="8" applyNumberFormat="1" applyFont="1" applyBorder="1" applyAlignment="1">
      <alignment horizontal="right" vertical="center"/>
    </xf>
    <xf numFmtId="166" fontId="1" fillId="0" borderId="7" xfId="8" applyNumberFormat="1" applyFont="1" applyFill="1" applyBorder="1" applyAlignment="1">
      <alignment horizontal="right" vertical="center" wrapText="1"/>
    </xf>
    <xf numFmtId="49" fontId="7" fillId="0" borderId="2" xfId="0" applyNumberFormat="1" applyFont="1" applyFill="1" applyBorder="1" applyAlignment="1">
      <alignment vertical="center" wrapText="1"/>
    </xf>
    <xf numFmtId="166" fontId="1" fillId="0" borderId="2" xfId="8" applyNumberFormat="1" applyFont="1" applyBorder="1" applyAlignment="1">
      <alignment horizontal="right" vertical="center"/>
    </xf>
    <xf numFmtId="166" fontId="1" fillId="0" borderId="2" xfId="8" applyNumberFormat="1" applyFont="1" applyFill="1" applyBorder="1" applyAlignment="1">
      <alignment horizontal="right" vertical="center" wrapText="1"/>
    </xf>
    <xf numFmtId="49" fontId="7" fillId="0" borderId="2" xfId="0" applyNumberFormat="1" applyFont="1" applyBorder="1" applyAlignment="1">
      <alignment vertical="center" wrapText="1"/>
    </xf>
    <xf numFmtId="49" fontId="12" fillId="0" borderId="2" xfId="0" applyNumberFormat="1" applyFont="1" applyBorder="1" applyAlignment="1">
      <alignment vertical="center" wrapText="1"/>
    </xf>
    <xf numFmtId="49" fontId="7" fillId="2" borderId="2" xfId="0" applyNumberFormat="1" applyFont="1" applyFill="1" applyBorder="1" applyAlignment="1">
      <alignment vertical="center" wrapText="1"/>
    </xf>
    <xf numFmtId="166" fontId="1" fillId="2" borderId="2" xfId="8" applyNumberFormat="1" applyFont="1" applyFill="1" applyBorder="1" applyAlignment="1">
      <alignment horizontal="right" vertical="center"/>
    </xf>
    <xf numFmtId="9" fontId="11" fillId="2" borderId="2" xfId="0" applyNumberFormat="1" applyFont="1" applyFill="1" applyBorder="1" applyAlignment="1">
      <alignment horizontal="center" vertical="center"/>
    </xf>
    <xf numFmtId="166" fontId="1" fillId="2" borderId="2" xfId="8" applyNumberFormat="1" applyFont="1" applyFill="1" applyBorder="1" applyAlignment="1">
      <alignment horizontal="right" vertical="center" wrapText="1"/>
    </xf>
    <xf numFmtId="49" fontId="12" fillId="0" borderId="2" xfId="0" applyNumberFormat="1" applyFont="1" applyFill="1" applyBorder="1" applyAlignment="1">
      <alignment vertical="center" wrapText="1"/>
    </xf>
    <xf numFmtId="166" fontId="1" fillId="0" borderId="2" xfId="8" applyNumberFormat="1" applyFont="1" applyFill="1" applyBorder="1" applyAlignment="1">
      <alignment horizontal="right" vertical="center"/>
    </xf>
    <xf numFmtId="166" fontId="1" fillId="0" borderId="2" xfId="0" applyNumberFormat="1" applyFont="1" applyBorder="1" applyAlignment="1">
      <alignment horizontal="right" vertical="center" wrapText="1"/>
    </xf>
    <xf numFmtId="0" fontId="7" fillId="0" borderId="4" xfId="0" applyFont="1" applyFill="1" applyBorder="1" applyAlignment="1">
      <alignment wrapText="1"/>
    </xf>
    <xf numFmtId="0" fontId="7" fillId="0" borderId="4" xfId="0" applyFont="1" applyBorder="1" applyAlignment="1">
      <alignment vertical="center" wrapText="1"/>
    </xf>
    <xf numFmtId="166" fontId="1" fillId="0" borderId="4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7" fillId="0" borderId="3" xfId="0" applyFont="1" applyBorder="1" applyAlignment="1">
      <alignment vertical="center" wrapText="1"/>
    </xf>
    <xf numFmtId="166" fontId="1" fillId="0" borderId="5" xfId="0" applyNumberFormat="1" applyFont="1" applyFill="1" applyBorder="1" applyAlignment="1">
      <alignment horizontal="right"/>
    </xf>
    <xf numFmtId="166" fontId="1" fillId="0" borderId="3" xfId="8" applyNumberFormat="1" applyFont="1" applyBorder="1" applyAlignment="1">
      <alignment horizontal="right" vertical="center"/>
    </xf>
    <xf numFmtId="9" fontId="11" fillId="0" borderId="3" xfId="0" applyNumberFormat="1" applyFont="1" applyBorder="1" applyAlignment="1">
      <alignment horizontal="center" vertical="center"/>
    </xf>
    <xf numFmtId="166" fontId="1" fillId="0" borderId="3" xfId="8" applyNumberFormat="1" applyFont="1" applyFill="1" applyBorder="1" applyAlignment="1">
      <alignment horizontal="right" vertical="center" wrapText="1"/>
    </xf>
    <xf numFmtId="166" fontId="1" fillId="0" borderId="2" xfId="0" applyNumberFormat="1" applyFont="1" applyFill="1" applyBorder="1" applyAlignment="1">
      <alignment horizontal="right"/>
    </xf>
    <xf numFmtId="166" fontId="1" fillId="0" borderId="2" xfId="0" applyNumberFormat="1" applyFont="1" applyFill="1" applyBorder="1" applyAlignment="1">
      <alignment horizontal="right" vertical="center"/>
    </xf>
    <xf numFmtId="49" fontId="7" fillId="0" borderId="4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166" fontId="1" fillId="0" borderId="4" xfId="0" applyNumberFormat="1" applyFont="1" applyFill="1" applyBorder="1" applyAlignment="1">
      <alignment horizontal="right" vertical="center"/>
    </xf>
    <xf numFmtId="166" fontId="1" fillId="0" borderId="4" xfId="8" applyNumberFormat="1" applyFont="1" applyBorder="1" applyAlignment="1">
      <alignment horizontal="right" vertical="center"/>
    </xf>
    <xf numFmtId="9" fontId="11" fillId="0" borderId="4" xfId="0" applyNumberFormat="1" applyFont="1" applyBorder="1" applyAlignment="1">
      <alignment horizontal="center" vertical="center"/>
    </xf>
    <xf numFmtId="166" fontId="1" fillId="0" borderId="4" xfId="8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vertical="center"/>
    </xf>
    <xf numFmtId="166" fontId="1" fillId="2" borderId="7" xfId="8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166" fontId="1" fillId="2" borderId="3" xfId="8" applyNumberFormat="1" applyFont="1" applyFill="1" applyBorder="1" applyAlignment="1">
      <alignment horizontal="right" vertical="center"/>
    </xf>
    <xf numFmtId="166" fontId="1" fillId="2" borderId="4" xfId="8" applyNumberFormat="1" applyFont="1" applyFill="1" applyBorder="1" applyAlignment="1">
      <alignment horizontal="right" vertical="center"/>
    </xf>
    <xf numFmtId="9" fontId="11" fillId="0" borderId="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166" fontId="1" fillId="0" borderId="2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7" fillId="0" borderId="4" xfId="0" applyNumberFormat="1" applyFont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49" fontId="18" fillId="0" borderId="2" xfId="0" applyNumberFormat="1" applyFont="1" applyFill="1" applyBorder="1" applyAlignment="1">
      <alignment vertical="center" wrapText="1"/>
    </xf>
    <xf numFmtId="166" fontId="19" fillId="0" borderId="4" xfId="0" applyNumberFormat="1" applyFont="1" applyFill="1" applyBorder="1" applyAlignment="1">
      <alignment horizontal="right" vertical="center"/>
    </xf>
    <xf numFmtId="0" fontId="20" fillId="2" borderId="2" xfId="0" applyFont="1" applyFill="1" applyBorder="1" applyAlignment="1">
      <alignment horizontal="center" vertical="center" wrapText="1"/>
    </xf>
    <xf numFmtId="166" fontId="19" fillId="0" borderId="4" xfId="8" applyNumberFormat="1" applyFont="1" applyBorder="1" applyAlignment="1">
      <alignment horizontal="right" vertical="center"/>
    </xf>
    <xf numFmtId="10" fontId="11" fillId="0" borderId="4" xfId="0" applyNumberFormat="1" applyFont="1" applyBorder="1" applyAlignment="1">
      <alignment horizontal="center" vertical="center"/>
    </xf>
    <xf numFmtId="166" fontId="19" fillId="0" borderId="4" xfId="8" applyNumberFormat="1" applyFont="1" applyFill="1" applyBorder="1" applyAlignment="1">
      <alignment horizontal="right" vertical="center" wrapText="1"/>
    </xf>
    <xf numFmtId="166" fontId="19" fillId="0" borderId="2" xfId="8" applyNumberFormat="1" applyFont="1" applyFill="1" applyBorder="1" applyAlignment="1">
      <alignment horizontal="right" vertical="center" wrapText="1"/>
    </xf>
    <xf numFmtId="0" fontId="19" fillId="0" borderId="0" xfId="0" applyFont="1" applyBorder="1" applyAlignment="1">
      <alignment vertical="center" wrapText="1"/>
    </xf>
    <xf numFmtId="167" fontId="11" fillId="0" borderId="7" xfId="0" applyNumberFormat="1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168" fontId="11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Fill="1" applyBorder="1" applyAlignment="1">
      <alignment vertical="center" wrapText="1"/>
    </xf>
    <xf numFmtId="166" fontId="1" fillId="0" borderId="5" xfId="8" applyNumberFormat="1" applyFont="1" applyFill="1" applyBorder="1" applyAlignment="1">
      <alignment horizontal="right" vertical="center" wrapText="1"/>
    </xf>
    <xf numFmtId="166" fontId="1" fillId="0" borderId="7" xfId="8" applyNumberFormat="1" applyFont="1" applyFill="1" applyBorder="1" applyAlignment="1">
      <alignment horizontal="right" vertical="center"/>
    </xf>
    <xf numFmtId="167" fontId="11" fillId="0" borderId="7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166" fontId="1" fillId="0" borderId="4" xfId="8" applyNumberFormat="1" applyFont="1" applyFill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10" fillId="3" borderId="1" xfId="7" applyFont="1" applyFill="1" applyBorder="1" applyAlignment="1">
      <alignment horizontal="center" vertical="center" wrapText="1"/>
    </xf>
    <xf numFmtId="0" fontId="8" fillId="3" borderId="1" xfId="7" applyFont="1" applyFill="1" applyBorder="1" applyAlignment="1">
      <alignment horizontal="center" vertical="center" wrapText="1"/>
    </xf>
    <xf numFmtId="0" fontId="0" fillId="0" borderId="0" xfId="0" applyFill="1"/>
    <xf numFmtId="49" fontId="7" fillId="0" borderId="4" xfId="7" applyNumberFormat="1" applyFont="1" applyFill="1" applyBorder="1" applyAlignment="1">
      <alignment vertical="center" wrapText="1"/>
    </xf>
    <xf numFmtId="0" fontId="7" fillId="0" borderId="4" xfId="7" applyFont="1" applyFill="1" applyBorder="1" applyAlignment="1">
      <alignment vertical="center" wrapText="1"/>
    </xf>
    <xf numFmtId="165" fontId="9" fillId="0" borderId="4" xfId="7" applyNumberFormat="1" applyFont="1" applyFill="1" applyBorder="1" applyAlignment="1">
      <alignment vertical="center"/>
    </xf>
    <xf numFmtId="0" fontId="9" fillId="0" borderId="4" xfId="7" applyFont="1" applyBorder="1" applyAlignment="1">
      <alignment horizontal="center" vertical="center" wrapText="1"/>
    </xf>
    <xf numFmtId="9" fontId="11" fillId="0" borderId="4" xfId="7" applyNumberFormat="1" applyFont="1" applyBorder="1" applyAlignment="1">
      <alignment horizontal="center" vertical="center"/>
    </xf>
    <xf numFmtId="49" fontId="7" fillId="0" borderId="4" xfId="7" applyNumberFormat="1" applyFont="1" applyFill="1" applyBorder="1" applyAlignment="1">
      <alignment horizontal="right" vertical="center" wrapText="1"/>
    </xf>
    <xf numFmtId="0" fontId="9" fillId="0" borderId="2" xfId="7" applyFont="1" applyBorder="1" applyAlignment="1">
      <alignment horizontal="center" vertical="center" wrapText="1"/>
    </xf>
    <xf numFmtId="9" fontId="11" fillId="0" borderId="2" xfId="7" applyNumberFormat="1" applyFont="1" applyBorder="1" applyAlignment="1">
      <alignment horizontal="center" vertical="center"/>
    </xf>
    <xf numFmtId="0" fontId="7" fillId="0" borderId="4" xfId="7" applyFont="1" applyBorder="1" applyAlignment="1">
      <alignment vertical="center" wrapText="1"/>
    </xf>
    <xf numFmtId="49" fontId="7" fillId="0" borderId="4" xfId="7" applyNumberFormat="1" applyFont="1" applyBorder="1" applyAlignment="1">
      <alignment vertical="center" wrapText="1"/>
    </xf>
    <xf numFmtId="0" fontId="7" fillId="0" borderId="2" xfId="7" applyFont="1" applyFill="1" applyBorder="1" applyAlignment="1">
      <alignment vertical="center" wrapText="1"/>
    </xf>
    <xf numFmtId="0" fontId="7" fillId="0" borderId="2" xfId="7" applyFont="1" applyBorder="1" applyAlignment="1">
      <alignment vertical="center" wrapText="1"/>
    </xf>
    <xf numFmtId="49" fontId="7" fillId="0" borderId="2" xfId="7" applyNumberFormat="1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7" fillId="2" borderId="2" xfId="7" applyFont="1" applyFill="1" applyBorder="1" applyAlignment="1">
      <alignment horizontal="left" vertical="center" wrapText="1"/>
    </xf>
    <xf numFmtId="166" fontId="1" fillId="0" borderId="2" xfId="7" applyNumberFormat="1" applyFont="1" applyFill="1" applyBorder="1" applyAlignment="1">
      <alignment horizontal="right" vertical="center"/>
    </xf>
    <xf numFmtId="0" fontId="7" fillId="0" borderId="2" xfId="7" applyFont="1" applyFill="1" applyBorder="1" applyAlignment="1">
      <alignment horizontal="center" vertical="center" wrapText="1"/>
    </xf>
    <xf numFmtId="9" fontId="11" fillId="2" borderId="2" xfId="7" applyNumberFormat="1" applyFont="1" applyFill="1" applyBorder="1" applyAlignment="1">
      <alignment horizontal="center" vertical="center"/>
    </xf>
    <xf numFmtId="166" fontId="3" fillId="0" borderId="2" xfId="8" applyNumberFormat="1" applyFont="1" applyFill="1" applyBorder="1" applyAlignment="1">
      <alignment vertical="center" wrapText="1"/>
    </xf>
    <xf numFmtId="166" fontId="1" fillId="0" borderId="4" xfId="7" applyNumberFormat="1" applyFont="1" applyFill="1" applyBorder="1" applyAlignment="1">
      <alignment horizontal="right" vertical="center"/>
    </xf>
    <xf numFmtId="166" fontId="3" fillId="0" borderId="4" xfId="8" applyNumberFormat="1" applyFont="1" applyFill="1" applyBorder="1" applyAlignment="1">
      <alignment vertical="center" wrapText="1"/>
    </xf>
    <xf numFmtId="169" fontId="11" fillId="2" borderId="2" xfId="7" applyNumberFormat="1" applyFont="1" applyFill="1" applyBorder="1" applyAlignment="1">
      <alignment horizontal="center" vertical="center"/>
    </xf>
    <xf numFmtId="0" fontId="7" fillId="0" borderId="2" xfId="7" applyFont="1" applyFill="1" applyBorder="1" applyAlignment="1">
      <alignment horizontal="left" vertical="center" wrapText="1"/>
    </xf>
    <xf numFmtId="16" fontId="1" fillId="2" borderId="2" xfId="7" applyNumberFormat="1" applyFont="1" applyFill="1" applyBorder="1" applyAlignment="1">
      <alignment horizontal="left" vertical="center" wrapText="1"/>
    </xf>
    <xf numFmtId="0" fontId="7" fillId="2" borderId="2" xfId="7" applyFont="1" applyFill="1" applyBorder="1" applyAlignment="1">
      <alignment vertical="center" wrapText="1"/>
    </xf>
    <xf numFmtId="0" fontId="7" fillId="2" borderId="5" xfId="7" applyFont="1" applyFill="1" applyBorder="1" applyAlignment="1">
      <alignment vertical="center" wrapText="1"/>
    </xf>
    <xf numFmtId="49" fontId="7" fillId="0" borderId="2" xfId="7" applyNumberFormat="1" applyFont="1" applyFill="1" applyBorder="1" applyAlignment="1">
      <alignment vertical="center" wrapText="1"/>
    </xf>
    <xf numFmtId="0" fontId="7" fillId="0" borderId="3" xfId="7" applyFont="1" applyFill="1" applyBorder="1" applyAlignment="1">
      <alignment vertical="center" wrapText="1"/>
    </xf>
    <xf numFmtId="49" fontId="7" fillId="0" borderId="3" xfId="7" applyNumberFormat="1" applyFont="1" applyFill="1" applyBorder="1" applyAlignment="1">
      <alignment vertical="center" wrapText="1"/>
    </xf>
    <xf numFmtId="0" fontId="2" fillId="0" borderId="0" xfId="7" applyFont="1" applyAlignment="1">
      <alignment horizontal="center" vertical="center"/>
    </xf>
    <xf numFmtId="165" fontId="22" fillId="0" borderId="0" xfId="8" applyFont="1" applyAlignment="1">
      <alignment horizontal="right" vertical="center"/>
    </xf>
    <xf numFmtId="0" fontId="2" fillId="0" borderId="0" xfId="7" applyFont="1" applyAlignment="1">
      <alignment horizontal="right" vertical="center"/>
    </xf>
    <xf numFmtId="165" fontId="2" fillId="0" borderId="0" xfId="8" applyFont="1" applyAlignment="1">
      <alignment horizontal="right" vertical="center"/>
    </xf>
    <xf numFmtId="0" fontId="15" fillId="0" borderId="0" xfId="7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horizontal="right" vertical="center"/>
    </xf>
    <xf numFmtId="165" fontId="3" fillId="0" borderId="0" xfId="8" applyFont="1" applyAlignment="1">
      <alignment horizontal="right" vertical="center"/>
    </xf>
    <xf numFmtId="0" fontId="23" fillId="0" borderId="0" xfId="7" applyFont="1" applyAlignment="1">
      <alignment horizontal="center" vertical="center"/>
    </xf>
    <xf numFmtId="0" fontId="22" fillId="0" borderId="0" xfId="7" applyFont="1" applyAlignment="1">
      <alignment horizontal="center" vertical="center"/>
    </xf>
    <xf numFmtId="0" fontId="22" fillId="0" borderId="0" xfId="7" applyFont="1" applyAlignment="1">
      <alignment horizontal="right" vertical="center"/>
    </xf>
    <xf numFmtId="0" fontId="2" fillId="0" borderId="10" xfId="7" applyFont="1" applyBorder="1" applyAlignment="1">
      <alignment horizontal="center" vertical="center" wrapText="1"/>
    </xf>
    <xf numFmtId="165" fontId="2" fillId="0" borderId="10" xfId="8" applyFont="1" applyBorder="1" applyAlignment="1">
      <alignment horizontal="right" vertical="center" wrapText="1"/>
    </xf>
    <xf numFmtId="0" fontId="8" fillId="0" borderId="10" xfId="7" applyFont="1" applyBorder="1" applyAlignment="1">
      <alignment horizontal="right" vertical="center" wrapText="1"/>
    </xf>
    <xf numFmtId="0" fontId="2" fillId="0" borderId="0" xfId="7" applyFont="1" applyAlignment="1">
      <alignment horizontal="center" vertical="center" wrapText="1"/>
    </xf>
    <xf numFmtId="49" fontId="7" fillId="2" borderId="2" xfId="7" applyNumberFormat="1" applyFont="1" applyFill="1" applyBorder="1" applyAlignment="1">
      <alignment horizontal="center" vertical="center" wrapText="1"/>
    </xf>
    <xf numFmtId="0" fontId="7" fillId="2" borderId="2" xfId="7" applyFont="1" applyFill="1" applyBorder="1" applyAlignment="1">
      <alignment horizontal="center"/>
    </xf>
    <xf numFmtId="0" fontId="7" fillId="2" borderId="2" xfId="7" applyFont="1" applyFill="1" applyBorder="1" applyAlignment="1">
      <alignment horizontal="center" vertical="center" wrapText="1"/>
    </xf>
    <xf numFmtId="166" fontId="7" fillId="2" borderId="2" xfId="8" applyNumberFormat="1" applyFont="1" applyFill="1" applyBorder="1" applyAlignment="1">
      <alignment horizontal="right" vertical="center"/>
    </xf>
    <xf numFmtId="10" fontId="11" fillId="2" borderId="2" xfId="7" applyNumberFormat="1" applyFont="1" applyFill="1" applyBorder="1" applyAlignment="1">
      <alignment horizontal="right" vertical="center"/>
    </xf>
    <xf numFmtId="166" fontId="3" fillId="2" borderId="2" xfId="10" applyNumberFormat="1" applyFont="1" applyFill="1" applyBorder="1" applyAlignment="1">
      <alignment horizontal="right" vertical="center" wrapText="1"/>
    </xf>
    <xf numFmtId="0" fontId="15" fillId="2" borderId="0" xfId="7" applyFill="1" applyBorder="1" applyAlignment="1">
      <alignment horizontal="center" vertical="center" wrapText="1"/>
    </xf>
    <xf numFmtId="49" fontId="7" fillId="2" borderId="2" xfId="7" applyNumberFormat="1" applyFont="1" applyFill="1" applyBorder="1" applyAlignment="1">
      <alignment horizontal="center" vertical="center" wrapText="1" shrinkToFit="1"/>
    </xf>
    <xf numFmtId="0" fontId="7" fillId="2" borderId="2" xfId="7" applyFont="1" applyFill="1" applyBorder="1" applyAlignment="1">
      <alignment horizontal="center" vertical="center"/>
    </xf>
    <xf numFmtId="0" fontId="3" fillId="2" borderId="2" xfId="7" applyFont="1" applyFill="1" applyBorder="1" applyAlignment="1">
      <alignment horizontal="center" vertical="center" wrapText="1"/>
    </xf>
    <xf numFmtId="0" fontId="1" fillId="2" borderId="2" xfId="7" applyFont="1" applyFill="1" applyBorder="1" applyAlignment="1">
      <alignment horizontal="center" vertical="center" wrapText="1"/>
    </xf>
    <xf numFmtId="166" fontId="3" fillId="2" borderId="2" xfId="8" applyNumberFormat="1" applyFont="1" applyFill="1" applyBorder="1" applyAlignment="1">
      <alignment horizontal="right" vertical="center" wrapText="1"/>
    </xf>
    <xf numFmtId="10" fontId="11" fillId="2" borderId="2" xfId="7" applyNumberFormat="1" applyFont="1" applyFill="1" applyBorder="1" applyAlignment="1">
      <alignment horizontal="right" vertical="center" wrapText="1"/>
    </xf>
    <xf numFmtId="166" fontId="7" fillId="2" borderId="2" xfId="7" applyNumberFormat="1" applyFont="1" applyFill="1" applyBorder="1" applyAlignment="1">
      <alignment horizontal="right" vertical="center" wrapText="1"/>
    </xf>
    <xf numFmtId="0" fontId="1" fillId="2" borderId="3" xfId="7" applyFont="1" applyFill="1" applyBorder="1" applyAlignment="1">
      <alignment horizontal="center" vertical="center" wrapText="1"/>
    </xf>
    <xf numFmtId="0" fontId="7" fillId="2" borderId="3" xfId="7" applyFont="1" applyFill="1" applyBorder="1" applyAlignment="1">
      <alignment horizontal="center" vertical="center"/>
    </xf>
    <xf numFmtId="0" fontId="7" fillId="2" borderId="3" xfId="7" applyFont="1" applyFill="1" applyBorder="1" applyAlignment="1">
      <alignment horizontal="center" vertical="center" wrapText="1"/>
    </xf>
    <xf numFmtId="166" fontId="7" fillId="2" borderId="3" xfId="7" applyNumberFormat="1" applyFont="1" applyFill="1" applyBorder="1" applyAlignment="1">
      <alignment horizontal="right" vertical="center" wrapText="1"/>
    </xf>
    <xf numFmtId="10" fontId="11" fillId="2" borderId="3" xfId="7" applyNumberFormat="1" applyFont="1" applyFill="1" applyBorder="1" applyAlignment="1">
      <alignment horizontal="right" vertical="center"/>
    </xf>
    <xf numFmtId="49" fontId="7" fillId="2" borderId="2" xfId="7" applyNumberFormat="1" applyFont="1" applyFill="1" applyBorder="1" applyAlignment="1">
      <alignment horizontal="center" vertical="center"/>
    </xf>
    <xf numFmtId="0" fontId="1" fillId="2" borderId="0" xfId="7" applyFont="1" applyFill="1" applyBorder="1" applyAlignment="1">
      <alignment horizontal="center" vertical="center" wrapText="1"/>
    </xf>
    <xf numFmtId="0" fontId="2" fillId="2" borderId="0" xfId="7" applyFont="1" applyFill="1" applyBorder="1" applyAlignment="1">
      <alignment horizontal="center" vertical="center" wrapText="1"/>
    </xf>
    <xf numFmtId="166" fontId="7" fillId="2" borderId="2" xfId="11" applyNumberFormat="1" applyFont="1" applyFill="1" applyBorder="1" applyAlignment="1">
      <alignment horizontal="right" vertical="center"/>
    </xf>
    <xf numFmtId="49" fontId="7" fillId="2" borderId="3" xfId="7" applyNumberFormat="1" applyFont="1" applyFill="1" applyBorder="1" applyAlignment="1">
      <alignment horizontal="center" vertical="center"/>
    </xf>
    <xf numFmtId="0" fontId="7" fillId="2" borderId="3" xfId="7" applyFont="1" applyFill="1" applyBorder="1" applyAlignment="1">
      <alignment horizontal="center"/>
    </xf>
    <xf numFmtId="49" fontId="24" fillId="2" borderId="2" xfId="7" applyNumberFormat="1" applyFont="1" applyFill="1" applyBorder="1" applyAlignment="1">
      <alignment horizontal="center" vertical="center" wrapText="1" shrinkToFit="1"/>
    </xf>
    <xf numFmtId="0" fontId="24" fillId="2" borderId="2" xfId="7" applyFont="1" applyFill="1" applyBorder="1" applyAlignment="1">
      <alignment horizontal="center" vertical="center"/>
    </xf>
    <xf numFmtId="0" fontId="24" fillId="2" borderId="2" xfId="7" applyFont="1" applyFill="1" applyBorder="1" applyAlignment="1">
      <alignment horizontal="center" vertical="center" wrapText="1"/>
    </xf>
    <xf numFmtId="166" fontId="24" fillId="2" borderId="2" xfId="8" applyNumberFormat="1" applyFont="1" applyFill="1" applyBorder="1" applyAlignment="1">
      <alignment horizontal="right" vertical="center"/>
    </xf>
    <xf numFmtId="166" fontId="7" fillId="2" borderId="2" xfId="8" applyNumberFormat="1" applyFont="1" applyFill="1" applyBorder="1" applyAlignment="1">
      <alignment horizontal="right" vertical="center" wrapText="1"/>
    </xf>
    <xf numFmtId="0" fontId="25" fillId="2" borderId="0" xfId="7" applyFont="1" applyFill="1" applyBorder="1" applyAlignment="1">
      <alignment horizontal="center" vertical="center" wrapText="1"/>
    </xf>
    <xf numFmtId="0" fontId="21" fillId="2" borderId="0" xfId="7" applyFont="1" applyFill="1" applyBorder="1" applyAlignment="1">
      <alignment horizontal="center" vertical="center" wrapText="1"/>
    </xf>
    <xf numFmtId="49" fontId="1" fillId="2" borderId="3" xfId="7" applyNumberFormat="1" applyFont="1" applyFill="1" applyBorder="1" applyAlignment="1">
      <alignment horizontal="center" vertical="center" wrapText="1"/>
    </xf>
    <xf numFmtId="168" fontId="11" fillId="2" borderId="2" xfId="7" applyNumberFormat="1" applyFont="1" applyFill="1" applyBorder="1" applyAlignment="1">
      <alignment horizontal="right" vertical="center"/>
    </xf>
    <xf numFmtId="49" fontId="7" fillId="2" borderId="2" xfId="7" applyNumberFormat="1" applyFont="1" applyFill="1" applyBorder="1" applyAlignment="1">
      <alignment horizontal="center" vertical="center" shrinkToFit="1"/>
    </xf>
    <xf numFmtId="166" fontId="7" fillId="2" borderId="3" xfId="11" applyNumberFormat="1" applyFont="1" applyFill="1" applyBorder="1" applyAlignment="1">
      <alignment horizontal="right" vertical="center"/>
    </xf>
    <xf numFmtId="49" fontId="1" fillId="2" borderId="2" xfId="7" applyNumberFormat="1" applyFont="1" applyFill="1" applyBorder="1" applyAlignment="1">
      <alignment horizontal="center" vertical="center" wrapText="1"/>
    </xf>
    <xf numFmtId="166" fontId="7" fillId="2" borderId="2" xfId="7" applyNumberFormat="1" applyFont="1" applyFill="1" applyBorder="1" applyAlignment="1">
      <alignment horizontal="right" vertical="center"/>
    </xf>
    <xf numFmtId="49" fontId="1" fillId="2" borderId="2" xfId="1" applyNumberFormat="1" applyFont="1" applyFill="1" applyBorder="1" applyAlignment="1">
      <alignment horizontal="center" vertical="center" wrapText="1"/>
    </xf>
    <xf numFmtId="165" fontId="15" fillId="0" borderId="0" xfId="8" applyAlignment="1">
      <alignment horizontal="right" vertical="center"/>
    </xf>
    <xf numFmtId="0" fontId="15" fillId="0" borderId="0" xfId="7" applyAlignment="1">
      <alignment horizontal="right" vertical="center"/>
    </xf>
    <xf numFmtId="0" fontId="21" fillId="0" borderId="0" xfId="7" applyFont="1" applyAlignment="1">
      <alignment horizontal="center" vertical="center"/>
    </xf>
    <xf numFmtId="165" fontId="21" fillId="0" borderId="0" xfId="8" applyFont="1" applyAlignment="1">
      <alignment horizontal="right" vertical="center"/>
    </xf>
    <xf numFmtId="0" fontId="21" fillId="0" borderId="0" xfId="7" applyFont="1" applyAlignment="1">
      <alignment horizontal="right" vertical="center"/>
    </xf>
    <xf numFmtId="0" fontId="7" fillId="0" borderId="0" xfId="7" applyFont="1" applyAlignment="1">
      <alignment horizontal="center" vertical="center"/>
    </xf>
    <xf numFmtId="0" fontId="7" fillId="0" borderId="0" xfId="7" applyFont="1" applyAlignment="1">
      <alignment horizontal="right" vertical="center"/>
    </xf>
    <xf numFmtId="165" fontId="7" fillId="0" borderId="0" xfId="8" applyFont="1" applyAlignment="1">
      <alignment horizontal="right" vertical="center"/>
    </xf>
    <xf numFmtId="0" fontId="26" fillId="0" borderId="0" xfId="7" applyFont="1" applyAlignment="1">
      <alignment horizontal="center" vertical="center"/>
    </xf>
    <xf numFmtId="0" fontId="21" fillId="0" borderId="10" xfId="7" applyFont="1" applyBorder="1" applyAlignment="1">
      <alignment horizontal="center" vertical="center" wrapText="1"/>
    </xf>
    <xf numFmtId="165" fontId="21" fillId="0" borderId="10" xfId="8" applyFont="1" applyBorder="1" applyAlignment="1">
      <alignment horizontal="right" vertical="center" wrapText="1"/>
    </xf>
    <xf numFmtId="0" fontId="21" fillId="0" borderId="10" xfId="7" applyFont="1" applyBorder="1" applyAlignment="1">
      <alignment horizontal="right" vertical="center" wrapText="1"/>
    </xf>
    <xf numFmtId="0" fontId="21" fillId="0" borderId="0" xfId="7" applyFont="1" applyAlignment="1">
      <alignment horizontal="center" vertical="center" wrapText="1"/>
    </xf>
    <xf numFmtId="0" fontId="7" fillId="2" borderId="0" xfId="7" applyFont="1" applyFill="1" applyBorder="1" applyAlignment="1">
      <alignment horizontal="center" vertical="center" wrapText="1"/>
    </xf>
    <xf numFmtId="49" fontId="7" fillId="2" borderId="2" xfId="7" quotePrefix="1" applyNumberFormat="1" applyFont="1" applyFill="1" applyBorder="1" applyAlignment="1">
      <alignment horizontal="center" vertical="center"/>
    </xf>
    <xf numFmtId="0" fontId="7" fillId="2" borderId="2" xfId="7" quotePrefix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9" fillId="0" borderId="0" xfId="7" applyFont="1" applyAlignment="1">
      <alignment horizontal="center" vertical="center"/>
    </xf>
    <xf numFmtId="2" fontId="9" fillId="0" borderId="0" xfId="7" applyNumberFormat="1" applyFont="1" applyAlignment="1">
      <alignment horizontal="center" vertical="center"/>
    </xf>
    <xf numFmtId="0" fontId="27" fillId="0" borderId="0" xfId="7" applyFont="1" applyBorder="1" applyAlignment="1">
      <alignment horizontal="center" vertical="center"/>
    </xf>
    <xf numFmtId="165" fontId="27" fillId="0" borderId="0" xfId="8" applyFont="1" applyAlignment="1">
      <alignment horizontal="right" vertical="center"/>
    </xf>
    <xf numFmtId="171" fontId="27" fillId="0" borderId="0" xfId="7" applyNumberFormat="1" applyFont="1" applyAlignment="1">
      <alignment horizontal="right" vertical="center"/>
    </xf>
    <xf numFmtId="0" fontId="9" fillId="0" borderId="0" xfId="7" applyFont="1" applyBorder="1" applyAlignment="1">
      <alignment horizontal="center" vertical="center"/>
    </xf>
    <xf numFmtId="165" fontId="9" fillId="0" borderId="0" xfId="8" applyFont="1" applyAlignment="1">
      <alignment horizontal="right" vertical="center"/>
    </xf>
    <xf numFmtId="171" fontId="9" fillId="0" borderId="0" xfId="7" applyNumberFormat="1" applyFont="1" applyAlignment="1">
      <alignment horizontal="right" vertical="center"/>
    </xf>
    <xf numFmtId="2" fontId="7" fillId="0" borderId="0" xfId="7" applyNumberFormat="1" applyFont="1" applyAlignment="1">
      <alignment horizontal="center" vertical="center"/>
    </xf>
    <xf numFmtId="165" fontId="28" fillId="0" borderId="0" xfId="8" applyFont="1" applyAlignment="1">
      <alignment horizontal="right" vertical="center"/>
    </xf>
    <xf numFmtId="0" fontId="28" fillId="0" borderId="0" xfId="7" applyFont="1" applyAlignment="1">
      <alignment horizontal="right" vertical="center"/>
    </xf>
    <xf numFmtId="165" fontId="29" fillId="0" borderId="0" xfId="8" applyFont="1" applyAlignment="1">
      <alignment horizontal="right" vertical="center" wrapText="1"/>
    </xf>
    <xf numFmtId="0" fontId="29" fillId="0" borderId="0" xfId="7" applyFont="1" applyAlignment="1">
      <alignment horizontal="right" vertical="center" wrapText="1"/>
    </xf>
    <xf numFmtId="0" fontId="30" fillId="0" borderId="0" xfId="7" applyFont="1" applyAlignment="1">
      <alignment horizontal="center" vertical="center"/>
    </xf>
    <xf numFmtId="165" fontId="30" fillId="0" borderId="0" xfId="8" applyFont="1" applyAlignment="1">
      <alignment horizontal="right" vertical="center"/>
    </xf>
    <xf numFmtId="0" fontId="30" fillId="0" borderId="0" xfId="7" applyFont="1" applyAlignment="1">
      <alignment horizontal="right" vertical="center"/>
    </xf>
    <xf numFmtId="0" fontId="3" fillId="0" borderId="3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166" fontId="1" fillId="2" borderId="4" xfId="2" applyNumberFormat="1" applyFont="1" applyFill="1" applyBorder="1" applyAlignment="1">
      <alignment horizontal="right" vertical="center"/>
    </xf>
    <xf numFmtId="10" fontId="9" fillId="0" borderId="2" xfId="0" applyNumberFormat="1" applyFont="1" applyBorder="1" applyAlignment="1">
      <alignment horizontal="center" vertical="center"/>
    </xf>
    <xf numFmtId="166" fontId="1" fillId="0" borderId="4" xfId="2" applyNumberFormat="1" applyFont="1" applyFill="1" applyBorder="1" applyAlignment="1">
      <alignment horizontal="right" vertical="center" wrapText="1"/>
    </xf>
    <xf numFmtId="166" fontId="1" fillId="0" borderId="2" xfId="2" applyNumberFormat="1" applyFont="1" applyFill="1" applyBorder="1" applyAlignment="1">
      <alignment horizontal="right" vertical="center" wrapText="1"/>
    </xf>
    <xf numFmtId="0" fontId="33" fillId="0" borderId="0" xfId="0" applyFont="1" applyBorder="1" applyAlignment="1">
      <alignment vertical="center" wrapText="1"/>
    </xf>
    <xf numFmtId="166" fontId="1" fillId="0" borderId="7" xfId="2" applyNumberFormat="1" applyFont="1" applyBorder="1" applyAlignment="1">
      <alignment horizontal="right" vertical="center"/>
    </xf>
    <xf numFmtId="9" fontId="9" fillId="0" borderId="7" xfId="0" applyNumberFormat="1" applyFont="1" applyBorder="1" applyAlignment="1">
      <alignment horizontal="center" vertical="center"/>
    </xf>
    <xf numFmtId="166" fontId="1" fillId="0" borderId="7" xfId="2" applyNumberFormat="1" applyFont="1" applyFill="1" applyBorder="1" applyAlignment="1">
      <alignment horizontal="right" vertical="center" wrapText="1"/>
    </xf>
    <xf numFmtId="0" fontId="33" fillId="0" borderId="0" xfId="0" applyFont="1" applyFill="1" applyAlignment="1">
      <alignment vertical="center" wrapText="1"/>
    </xf>
    <xf numFmtId="166" fontId="1" fillId="0" borderId="2" xfId="2" applyNumberFormat="1" applyFont="1" applyBorder="1" applyAlignment="1">
      <alignment horizontal="right" vertical="center"/>
    </xf>
    <xf numFmtId="9" fontId="9" fillId="0" borderId="2" xfId="0" applyNumberFormat="1" applyFont="1" applyBorder="1" applyAlignment="1">
      <alignment horizontal="center" vertical="center"/>
    </xf>
    <xf numFmtId="0" fontId="33" fillId="0" borderId="0" xfId="0" applyFont="1" applyAlignment="1">
      <alignment vertical="center" wrapText="1"/>
    </xf>
    <xf numFmtId="166" fontId="1" fillId="2" borderId="2" xfId="2" applyNumberFormat="1" applyFont="1" applyFill="1" applyBorder="1" applyAlignment="1">
      <alignment horizontal="right" vertical="center"/>
    </xf>
    <xf numFmtId="166" fontId="1" fillId="2" borderId="2" xfId="2" applyNumberFormat="1" applyFont="1" applyFill="1" applyBorder="1" applyAlignment="1">
      <alignment horizontal="right" vertical="center" wrapText="1"/>
    </xf>
    <xf numFmtId="0" fontId="33" fillId="2" borderId="0" xfId="0" applyFont="1" applyFill="1" applyAlignment="1">
      <alignment vertical="center" wrapText="1"/>
    </xf>
    <xf numFmtId="166" fontId="1" fillId="0" borderId="2" xfId="2" applyNumberFormat="1" applyFont="1" applyFill="1" applyBorder="1" applyAlignment="1">
      <alignment horizontal="right" vertical="center"/>
    </xf>
    <xf numFmtId="166" fontId="1" fillId="0" borderId="3" xfId="2" applyNumberFormat="1" applyFont="1" applyFill="1" applyBorder="1" applyAlignment="1">
      <alignment horizontal="right" vertical="center" wrapText="1"/>
    </xf>
    <xf numFmtId="166" fontId="1" fillId="0" borderId="6" xfId="2" applyNumberFormat="1" applyFont="1" applyFill="1" applyBorder="1" applyAlignment="1">
      <alignment horizontal="right" vertical="center" wrapText="1"/>
    </xf>
    <xf numFmtId="166" fontId="1" fillId="0" borderId="7" xfId="2" applyNumberFormat="1" applyFont="1" applyFill="1" applyBorder="1" applyAlignment="1">
      <alignment horizontal="right" vertical="center"/>
    </xf>
    <xf numFmtId="9" fontId="9" fillId="0" borderId="7" xfId="0" applyNumberFormat="1" applyFont="1" applyFill="1" applyBorder="1" applyAlignment="1">
      <alignment horizontal="center" vertical="center"/>
    </xf>
    <xf numFmtId="166" fontId="1" fillId="0" borderId="3" xfId="2" applyNumberFormat="1" applyFont="1" applyBorder="1" applyAlignment="1">
      <alignment horizontal="right" vertical="center"/>
    </xf>
    <xf numFmtId="166" fontId="1" fillId="0" borderId="4" xfId="2" applyNumberFormat="1" applyFont="1" applyBorder="1" applyAlignment="1">
      <alignment horizontal="right" vertical="center"/>
    </xf>
    <xf numFmtId="166" fontId="1" fillId="0" borderId="4" xfId="2" applyNumberFormat="1" applyFont="1" applyFill="1" applyBorder="1" applyAlignment="1">
      <alignment horizontal="right" vertical="center"/>
    </xf>
    <xf numFmtId="9" fontId="9" fillId="0" borderId="2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wrapText="1"/>
    </xf>
    <xf numFmtId="166" fontId="1" fillId="2" borderId="7" xfId="2" applyNumberFormat="1" applyFont="1" applyFill="1" applyBorder="1" applyAlignment="1">
      <alignment horizontal="right" vertical="center"/>
    </xf>
    <xf numFmtId="10" fontId="9" fillId="0" borderId="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6" fontId="1" fillId="2" borderId="3" xfId="2" applyNumberFormat="1" applyFont="1" applyFill="1" applyBorder="1" applyAlignment="1">
      <alignment horizontal="right" vertical="center"/>
    </xf>
    <xf numFmtId="0" fontId="33" fillId="0" borderId="8" xfId="0" applyFont="1" applyBorder="1" applyAlignment="1">
      <alignment vertical="center" wrapText="1"/>
    </xf>
    <xf numFmtId="0" fontId="33" fillId="0" borderId="0" xfId="0" applyFont="1"/>
    <xf numFmtId="0" fontId="28" fillId="0" borderId="0" xfId="7" applyFont="1" applyAlignment="1">
      <alignment horizontal="right" vertical="center"/>
    </xf>
    <xf numFmtId="0" fontId="7" fillId="0" borderId="0" xfId="7" applyFont="1" applyAlignment="1">
      <alignment horizontal="right" vertical="center"/>
    </xf>
    <xf numFmtId="0" fontId="29" fillId="0" borderId="0" xfId="7" applyFont="1" applyAlignment="1">
      <alignment horizontal="right" vertical="center" wrapText="1"/>
    </xf>
  </cellXfs>
  <cellStyles count="12">
    <cellStyle name="Euro" xfId="2"/>
    <cellStyle name="Euro 2" xfId="3"/>
    <cellStyle name="Euro 2 2" xfId="11"/>
    <cellStyle name="Euro 3" xfId="8"/>
    <cellStyle name="Komma 2" xfId="4"/>
    <cellStyle name="Procent 2" xfId="6"/>
    <cellStyle name="Procent 3" xfId="5"/>
    <cellStyle name="Procent 3 2" xfId="9"/>
    <cellStyle name="Standaard" xfId="0" builtinId="0"/>
    <cellStyle name="Standaard 2" xfId="1"/>
    <cellStyle name="Standaard 2 2" xfId="7"/>
    <cellStyle name="Valuta 2" xfId="1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extern.vlm.be/sites/PDPO/AS3/Projecten/Algemeen/overzichtslijst%20projecten%20stand%20van%20zaken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g overz 2012"/>
      <sheetName val="OVL 2012"/>
      <sheetName val="ANT 2012"/>
      <sheetName val="VLB 2012"/>
      <sheetName val="WVL 2012"/>
      <sheetName val="LIM 2012"/>
      <sheetName val="alle prov 2012 dd jan 2014"/>
      <sheetName val="overzicht 2012 dd dec 2014"/>
      <sheetName val="overzicht jaar 2012 dd dec 2014"/>
    </sheetNames>
    <sheetDataSet>
      <sheetData sheetId="0">
        <row r="54">
          <cell r="A54" t="str">
            <v>313: toerist act</v>
          </cell>
        </row>
        <row r="55">
          <cell r="A55" t="str">
            <v>321: basisvz</v>
          </cell>
        </row>
        <row r="56">
          <cell r="A56" t="str">
            <v>322: dorpskern</v>
          </cell>
        </row>
        <row r="57">
          <cell r="A57" t="str">
            <v>323: landel erfg</v>
          </cell>
        </row>
        <row r="58">
          <cell r="A58" t="str">
            <v>331: interm dienstv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abSelected="1" zoomScale="90" zoomScaleNormal="90" workbookViewId="0">
      <selection activeCell="H11" sqref="H11"/>
    </sheetView>
  </sheetViews>
  <sheetFormatPr defaultColWidth="9.109375" defaultRowHeight="14.4" x14ac:dyDescent="0.3"/>
  <cols>
    <col min="1" max="1" width="20" style="276" customWidth="1"/>
    <col min="2" max="2" width="12.88671875" style="276" customWidth="1"/>
    <col min="3" max="3" width="23.6640625" style="276" customWidth="1"/>
    <col min="4" max="4" width="14.44140625" style="276" customWidth="1"/>
    <col min="5" max="5" width="15.5546875" style="276" customWidth="1"/>
    <col min="6" max="6" width="18.6640625" style="276" customWidth="1"/>
    <col min="7" max="7" width="14.6640625" style="276" customWidth="1"/>
    <col min="8" max="8" width="14.33203125" style="276" customWidth="1"/>
    <col min="9" max="9" width="13.109375" style="276" customWidth="1"/>
    <col min="10" max="10" width="16.33203125" style="276" customWidth="1"/>
    <col min="11" max="16384" width="9.109375" style="276"/>
  </cols>
  <sheetData>
    <row r="1" spans="1:10" s="1" customFormat="1" ht="25.5" thickBot="1" x14ac:dyDescent="0.3">
      <c r="A1" s="8" t="s">
        <v>0</v>
      </c>
      <c r="B1" s="8" t="s">
        <v>1</v>
      </c>
      <c r="C1" s="8" t="s">
        <v>2</v>
      </c>
      <c r="D1" s="9" t="s">
        <v>4</v>
      </c>
      <c r="E1" s="10" t="s">
        <v>897</v>
      </c>
      <c r="F1" s="11" t="s">
        <v>6</v>
      </c>
      <c r="G1" s="10" t="s">
        <v>7</v>
      </c>
      <c r="H1" s="10" t="s">
        <v>8</v>
      </c>
      <c r="I1" s="10" t="s">
        <v>9</v>
      </c>
      <c r="J1" s="10" t="s">
        <v>10</v>
      </c>
    </row>
    <row r="2" spans="1:10" s="252" customFormat="1" ht="20.399999999999999" x14ac:dyDescent="0.2">
      <c r="A2" s="30" t="s">
        <v>16</v>
      </c>
      <c r="B2" s="30" t="s">
        <v>35</v>
      </c>
      <c r="C2" s="31" t="s">
        <v>58</v>
      </c>
      <c r="D2" s="20">
        <v>2005</v>
      </c>
      <c r="E2" s="249">
        <v>56100</v>
      </c>
      <c r="F2" s="250">
        <f>J2/E2</f>
        <v>0.54563279857397506</v>
      </c>
      <c r="G2" s="251">
        <v>12500</v>
      </c>
      <c r="H2" s="251">
        <f>E2*10%</f>
        <v>5610</v>
      </c>
      <c r="I2" s="251">
        <f>G2</f>
        <v>12500</v>
      </c>
      <c r="J2" s="251">
        <f>SUM(G2:I2)</f>
        <v>30610</v>
      </c>
    </row>
    <row r="3" spans="1:10" s="255" customFormat="1" x14ac:dyDescent="0.2">
      <c r="A3" s="31" t="s">
        <v>12</v>
      </c>
      <c r="B3" s="31" t="s">
        <v>36</v>
      </c>
      <c r="C3" s="30" t="s">
        <v>59</v>
      </c>
      <c r="D3" s="21">
        <v>2005</v>
      </c>
      <c r="E3" s="253">
        <v>118125.09</v>
      </c>
      <c r="F3" s="254">
        <f>J3/E3</f>
        <v>0.60448869499274027</v>
      </c>
      <c r="G3" s="247">
        <v>29531.272499999999</v>
      </c>
      <c r="H3" s="247">
        <f t="shared" ref="H3:H25" si="0">E3*10%</f>
        <v>11812.509</v>
      </c>
      <c r="I3" s="247">
        <v>30061.5</v>
      </c>
      <c r="J3" s="247">
        <f>SUM(G3:I3)</f>
        <v>71405.281499999997</v>
      </c>
    </row>
    <row r="4" spans="1:10" s="255" customFormat="1" ht="30.6" x14ac:dyDescent="0.2">
      <c r="A4" s="30" t="s">
        <v>17</v>
      </c>
      <c r="B4" s="30" t="s">
        <v>37</v>
      </c>
      <c r="C4" s="30" t="s">
        <v>60</v>
      </c>
      <c r="D4" s="18">
        <v>2006</v>
      </c>
      <c r="E4" s="253">
        <v>98167.45</v>
      </c>
      <c r="F4" s="254">
        <f t="shared" ref="F4:F25" si="1">J4/E4</f>
        <v>0.59999994906662035</v>
      </c>
      <c r="G4" s="247">
        <v>24541.86</v>
      </c>
      <c r="H4" s="247">
        <f t="shared" si="0"/>
        <v>9816.7450000000008</v>
      </c>
      <c r="I4" s="247">
        <f t="shared" ref="I4:I25" si="2">G4</f>
        <v>24541.86</v>
      </c>
      <c r="J4" s="247">
        <f t="shared" ref="J4:J25" si="3">SUM(G4:I4)</f>
        <v>58900.465000000004</v>
      </c>
    </row>
    <row r="5" spans="1:10" s="255" customFormat="1" x14ac:dyDescent="0.2">
      <c r="A5" s="32" t="s">
        <v>18</v>
      </c>
      <c r="B5" s="32" t="s">
        <v>38</v>
      </c>
      <c r="C5" s="34" t="s">
        <v>61</v>
      </c>
      <c r="D5" s="21">
        <v>2004</v>
      </c>
      <c r="E5" s="253">
        <v>80000</v>
      </c>
      <c r="F5" s="254">
        <f t="shared" si="1"/>
        <v>0.6</v>
      </c>
      <c r="G5" s="247">
        <v>20000</v>
      </c>
      <c r="H5" s="247">
        <f t="shared" si="0"/>
        <v>8000</v>
      </c>
      <c r="I5" s="247">
        <f t="shared" si="2"/>
        <v>20000</v>
      </c>
      <c r="J5" s="247">
        <f t="shared" si="3"/>
        <v>48000</v>
      </c>
    </row>
    <row r="6" spans="1:10" s="255" customFormat="1" x14ac:dyDescent="0.2">
      <c r="A6" s="31" t="s">
        <v>14</v>
      </c>
      <c r="B6" s="31" t="s">
        <v>39</v>
      </c>
      <c r="C6" s="30" t="s">
        <v>62</v>
      </c>
      <c r="D6" s="18">
        <v>2004</v>
      </c>
      <c r="E6" s="253">
        <v>80000</v>
      </c>
      <c r="F6" s="254">
        <f t="shared" si="1"/>
        <v>0.6</v>
      </c>
      <c r="G6" s="247">
        <v>20000</v>
      </c>
      <c r="H6" s="247">
        <f t="shared" si="0"/>
        <v>8000</v>
      </c>
      <c r="I6" s="247">
        <f t="shared" si="2"/>
        <v>20000</v>
      </c>
      <c r="J6" s="247">
        <f t="shared" si="3"/>
        <v>48000</v>
      </c>
    </row>
    <row r="7" spans="1:10" s="255" customFormat="1" ht="30.6" x14ac:dyDescent="0.2">
      <c r="A7" s="30" t="s">
        <v>19</v>
      </c>
      <c r="B7" s="30" t="s">
        <v>40</v>
      </c>
      <c r="C7" s="30" t="s">
        <v>63</v>
      </c>
      <c r="D7" s="21">
        <v>2004</v>
      </c>
      <c r="E7" s="253">
        <v>21826</v>
      </c>
      <c r="F7" s="254">
        <f t="shared" si="1"/>
        <v>0.6</v>
      </c>
      <c r="G7" s="247">
        <v>5456.5</v>
      </c>
      <c r="H7" s="247">
        <f t="shared" si="0"/>
        <v>2182.6</v>
      </c>
      <c r="I7" s="247">
        <f t="shared" si="2"/>
        <v>5456.5</v>
      </c>
      <c r="J7" s="247">
        <f t="shared" si="3"/>
        <v>13095.6</v>
      </c>
    </row>
    <row r="8" spans="1:10" s="255" customFormat="1" ht="51" x14ac:dyDescent="0.2">
      <c r="A8" s="31" t="s">
        <v>20</v>
      </c>
      <c r="B8" s="30" t="s">
        <v>41</v>
      </c>
      <c r="C8" s="30" t="s">
        <v>64</v>
      </c>
      <c r="D8" s="18">
        <v>2005</v>
      </c>
      <c r="E8" s="253">
        <v>71750.070000000007</v>
      </c>
      <c r="F8" s="254">
        <f t="shared" si="1"/>
        <v>0.60000006968634323</v>
      </c>
      <c r="G8" s="247">
        <v>17937.52</v>
      </c>
      <c r="H8" s="247">
        <f t="shared" si="0"/>
        <v>7175.0070000000014</v>
      </c>
      <c r="I8" s="247">
        <f t="shared" si="2"/>
        <v>17937.52</v>
      </c>
      <c r="J8" s="247">
        <f t="shared" si="3"/>
        <v>43050.047000000006</v>
      </c>
    </row>
    <row r="9" spans="1:10" s="255" customFormat="1" ht="20.399999999999999" x14ac:dyDescent="0.2">
      <c r="A9" s="31" t="s">
        <v>21</v>
      </c>
      <c r="B9" s="31" t="s">
        <v>42</v>
      </c>
      <c r="C9" s="30" t="s">
        <v>65</v>
      </c>
      <c r="D9" s="21">
        <v>2004</v>
      </c>
      <c r="E9" s="253">
        <v>46167</v>
      </c>
      <c r="F9" s="254">
        <f t="shared" si="1"/>
        <v>0.6</v>
      </c>
      <c r="G9" s="247">
        <v>11541.75</v>
      </c>
      <c r="H9" s="247">
        <f t="shared" si="0"/>
        <v>4616.7</v>
      </c>
      <c r="I9" s="247">
        <f t="shared" si="2"/>
        <v>11541.75</v>
      </c>
      <c r="J9" s="247">
        <f t="shared" si="3"/>
        <v>27700.2</v>
      </c>
    </row>
    <row r="10" spans="1:10" s="255" customFormat="1" ht="30.6" x14ac:dyDescent="0.2">
      <c r="A10" s="30" t="s">
        <v>22</v>
      </c>
      <c r="B10" s="30" t="s">
        <v>43</v>
      </c>
      <c r="C10" s="30" t="s">
        <v>66</v>
      </c>
      <c r="D10" s="18">
        <v>2004</v>
      </c>
      <c r="E10" s="253">
        <v>100000</v>
      </c>
      <c r="F10" s="254">
        <f t="shared" si="1"/>
        <v>0.4</v>
      </c>
      <c r="G10" s="247">
        <v>15000</v>
      </c>
      <c r="H10" s="247">
        <f t="shared" si="0"/>
        <v>10000</v>
      </c>
      <c r="I10" s="247">
        <f t="shared" si="2"/>
        <v>15000</v>
      </c>
      <c r="J10" s="247">
        <f t="shared" si="3"/>
        <v>40000</v>
      </c>
    </row>
    <row r="11" spans="1:10" s="255" customFormat="1" ht="61.2" x14ac:dyDescent="0.2">
      <c r="A11" s="30" t="s">
        <v>23</v>
      </c>
      <c r="B11" s="30" t="s">
        <v>44</v>
      </c>
      <c r="C11" s="30" t="s">
        <v>67</v>
      </c>
      <c r="D11" s="21">
        <v>2004</v>
      </c>
      <c r="E11" s="253">
        <v>81112</v>
      </c>
      <c r="F11" s="254">
        <f t="shared" si="1"/>
        <v>0.6</v>
      </c>
      <c r="G11" s="247">
        <v>20278</v>
      </c>
      <c r="H11" s="247">
        <f t="shared" si="0"/>
        <v>8111.2000000000007</v>
      </c>
      <c r="I11" s="247">
        <f t="shared" si="2"/>
        <v>20278</v>
      </c>
      <c r="J11" s="247">
        <f t="shared" si="3"/>
        <v>48667.199999999997</v>
      </c>
    </row>
    <row r="12" spans="1:10" s="255" customFormat="1" ht="30.6" x14ac:dyDescent="0.2">
      <c r="A12" s="33" t="s">
        <v>24</v>
      </c>
      <c r="B12" s="33" t="s">
        <v>45</v>
      </c>
      <c r="C12" s="33" t="s">
        <v>68</v>
      </c>
      <c r="D12" s="18">
        <v>2004</v>
      </c>
      <c r="E12" s="253">
        <v>14000</v>
      </c>
      <c r="F12" s="254">
        <f t="shared" si="1"/>
        <v>0.6</v>
      </c>
      <c r="G12" s="247">
        <v>3500</v>
      </c>
      <c r="H12" s="247">
        <f t="shared" si="0"/>
        <v>1400</v>
      </c>
      <c r="I12" s="247">
        <f t="shared" si="2"/>
        <v>3500</v>
      </c>
      <c r="J12" s="247">
        <f t="shared" si="3"/>
        <v>8400</v>
      </c>
    </row>
    <row r="13" spans="1:10" s="255" customFormat="1" ht="30.6" x14ac:dyDescent="0.2">
      <c r="A13" s="30" t="s">
        <v>25</v>
      </c>
      <c r="B13" s="30" t="s">
        <v>46</v>
      </c>
      <c r="C13" s="30" t="s">
        <v>69</v>
      </c>
      <c r="D13" s="21">
        <v>2004</v>
      </c>
      <c r="E13" s="253">
        <v>50025</v>
      </c>
      <c r="F13" s="254">
        <f t="shared" si="1"/>
        <v>0.60022988505747121</v>
      </c>
      <c r="G13" s="247">
        <v>12512</v>
      </c>
      <c r="H13" s="247">
        <f t="shared" si="0"/>
        <v>5002.5</v>
      </c>
      <c r="I13" s="247">
        <f t="shared" si="2"/>
        <v>12512</v>
      </c>
      <c r="J13" s="247">
        <f t="shared" si="3"/>
        <v>30026.5</v>
      </c>
    </row>
    <row r="14" spans="1:10" s="255" customFormat="1" ht="20.399999999999999" x14ac:dyDescent="0.2">
      <c r="A14" s="31" t="s">
        <v>26</v>
      </c>
      <c r="B14" s="31" t="s">
        <v>47</v>
      </c>
      <c r="C14" s="30" t="s">
        <v>70</v>
      </c>
      <c r="D14" s="18">
        <v>2004</v>
      </c>
      <c r="E14" s="253">
        <v>205315.81</v>
      </c>
      <c r="F14" s="254">
        <f t="shared" si="1"/>
        <v>0.3999999853883634</v>
      </c>
      <c r="G14" s="247">
        <v>30797.37</v>
      </c>
      <c r="H14" s="247">
        <f t="shared" si="0"/>
        <v>20531.581000000002</v>
      </c>
      <c r="I14" s="247">
        <f t="shared" si="2"/>
        <v>30797.37</v>
      </c>
      <c r="J14" s="247">
        <f t="shared" si="3"/>
        <v>82126.320999999996</v>
      </c>
    </row>
    <row r="15" spans="1:10" s="255" customFormat="1" ht="30.6" x14ac:dyDescent="0.2">
      <c r="A15" s="31" t="s">
        <v>27</v>
      </c>
      <c r="B15" s="31" t="s">
        <v>48</v>
      </c>
      <c r="C15" s="30" t="s">
        <v>71</v>
      </c>
      <c r="D15" s="21">
        <v>2005</v>
      </c>
      <c r="E15" s="253">
        <v>101000</v>
      </c>
      <c r="F15" s="254">
        <f t="shared" si="1"/>
        <v>0.6</v>
      </c>
      <c r="G15" s="247">
        <v>25250</v>
      </c>
      <c r="H15" s="247">
        <f t="shared" si="0"/>
        <v>10100</v>
      </c>
      <c r="I15" s="247">
        <f t="shared" si="2"/>
        <v>25250</v>
      </c>
      <c r="J15" s="247">
        <f t="shared" si="3"/>
        <v>60600</v>
      </c>
    </row>
    <row r="16" spans="1:10" s="258" customFormat="1" ht="20.399999999999999" x14ac:dyDescent="0.2">
      <c r="A16" s="30" t="s">
        <v>11</v>
      </c>
      <c r="B16" s="30" t="s">
        <v>49</v>
      </c>
      <c r="C16" s="30" t="s">
        <v>72</v>
      </c>
      <c r="D16" s="24">
        <v>2004</v>
      </c>
      <c r="E16" s="256">
        <v>8350</v>
      </c>
      <c r="F16" s="254">
        <f t="shared" si="1"/>
        <v>0.6</v>
      </c>
      <c r="G16" s="257">
        <v>2087.5</v>
      </c>
      <c r="H16" s="247">
        <f t="shared" si="0"/>
        <v>835</v>
      </c>
      <c r="I16" s="247">
        <f t="shared" si="2"/>
        <v>2087.5</v>
      </c>
      <c r="J16" s="247">
        <f t="shared" si="3"/>
        <v>5010</v>
      </c>
    </row>
    <row r="17" spans="1:10" s="258" customFormat="1" ht="30.6" x14ac:dyDescent="0.2">
      <c r="A17" s="30" t="s">
        <v>28</v>
      </c>
      <c r="B17" s="30" t="s">
        <v>50</v>
      </c>
      <c r="C17" s="30" t="s">
        <v>73</v>
      </c>
      <c r="D17" s="24">
        <v>2004</v>
      </c>
      <c r="E17" s="256">
        <v>50000</v>
      </c>
      <c r="F17" s="254">
        <f t="shared" si="1"/>
        <v>0.4</v>
      </c>
      <c r="G17" s="257">
        <v>7500</v>
      </c>
      <c r="H17" s="247">
        <f t="shared" si="0"/>
        <v>5000</v>
      </c>
      <c r="I17" s="247">
        <f t="shared" si="2"/>
        <v>7500</v>
      </c>
      <c r="J17" s="247">
        <f t="shared" si="3"/>
        <v>20000</v>
      </c>
    </row>
    <row r="18" spans="1:10" s="258" customFormat="1" ht="39" customHeight="1" x14ac:dyDescent="0.2">
      <c r="A18" s="31" t="s">
        <v>29</v>
      </c>
      <c r="B18" s="31" t="s">
        <v>51</v>
      </c>
      <c r="C18" s="30" t="s">
        <v>74</v>
      </c>
      <c r="D18" s="24">
        <v>2006</v>
      </c>
      <c r="E18" s="256">
        <v>95358</v>
      </c>
      <c r="F18" s="254">
        <f t="shared" si="1"/>
        <v>0.6</v>
      </c>
      <c r="G18" s="257">
        <v>23839.5</v>
      </c>
      <c r="H18" s="247">
        <f t="shared" si="0"/>
        <v>9535.8000000000011</v>
      </c>
      <c r="I18" s="247">
        <f t="shared" si="2"/>
        <v>23839.5</v>
      </c>
      <c r="J18" s="247">
        <f t="shared" si="3"/>
        <v>57214.8</v>
      </c>
    </row>
    <row r="19" spans="1:10" s="255" customFormat="1" ht="30.6" x14ac:dyDescent="0.2">
      <c r="A19" s="30" t="s">
        <v>30</v>
      </c>
      <c r="B19" s="31" t="s">
        <v>52</v>
      </c>
      <c r="C19" s="30" t="s">
        <v>75</v>
      </c>
      <c r="D19" s="21">
        <v>2004</v>
      </c>
      <c r="E19" s="253">
        <v>30000</v>
      </c>
      <c r="F19" s="254">
        <f t="shared" si="1"/>
        <v>0.6</v>
      </c>
      <c r="G19" s="247">
        <v>7500</v>
      </c>
      <c r="H19" s="247">
        <f t="shared" si="0"/>
        <v>3000</v>
      </c>
      <c r="I19" s="247">
        <f t="shared" si="2"/>
        <v>7500</v>
      </c>
      <c r="J19" s="247">
        <f t="shared" si="3"/>
        <v>18000</v>
      </c>
    </row>
    <row r="20" spans="1:10" s="255" customFormat="1" ht="20.399999999999999" x14ac:dyDescent="0.2">
      <c r="A20" s="30" t="s">
        <v>13</v>
      </c>
      <c r="B20" s="31" t="s">
        <v>53</v>
      </c>
      <c r="C20" s="30" t="s">
        <v>76</v>
      </c>
      <c r="D20" s="18">
        <v>2005</v>
      </c>
      <c r="E20" s="253">
        <v>68850</v>
      </c>
      <c r="F20" s="254">
        <f t="shared" si="1"/>
        <v>0.6</v>
      </c>
      <c r="G20" s="247">
        <v>17212.5</v>
      </c>
      <c r="H20" s="247">
        <f t="shared" si="0"/>
        <v>6885</v>
      </c>
      <c r="I20" s="247">
        <f t="shared" si="2"/>
        <v>17212.5</v>
      </c>
      <c r="J20" s="247">
        <f t="shared" si="3"/>
        <v>41310</v>
      </c>
    </row>
    <row r="21" spans="1:10" s="255" customFormat="1" x14ac:dyDescent="0.2">
      <c r="A21" s="30" t="s">
        <v>31</v>
      </c>
      <c r="B21" s="31" t="s">
        <v>54</v>
      </c>
      <c r="C21" s="30" t="s">
        <v>77</v>
      </c>
      <c r="D21" s="21">
        <v>2004</v>
      </c>
      <c r="E21" s="253">
        <v>47244.45</v>
      </c>
      <c r="F21" s="254">
        <f t="shared" si="1"/>
        <v>0.59999989416746313</v>
      </c>
      <c r="G21" s="247">
        <v>11811.11</v>
      </c>
      <c r="H21" s="247">
        <f t="shared" si="0"/>
        <v>4724.4449999999997</v>
      </c>
      <c r="I21" s="247">
        <f t="shared" si="2"/>
        <v>11811.11</v>
      </c>
      <c r="J21" s="247">
        <f t="shared" si="3"/>
        <v>28346.665000000001</v>
      </c>
    </row>
    <row r="22" spans="1:10" s="255" customFormat="1" x14ac:dyDescent="0.2">
      <c r="A22" s="30" t="s">
        <v>32</v>
      </c>
      <c r="B22" s="31" t="s">
        <v>55</v>
      </c>
      <c r="C22" s="30" t="s">
        <v>78</v>
      </c>
      <c r="D22" s="18">
        <v>2004</v>
      </c>
      <c r="E22" s="253">
        <v>40000</v>
      </c>
      <c r="F22" s="254">
        <f t="shared" si="1"/>
        <v>0.6</v>
      </c>
      <c r="G22" s="247">
        <v>10000</v>
      </c>
      <c r="H22" s="247">
        <f t="shared" si="0"/>
        <v>4000</v>
      </c>
      <c r="I22" s="247">
        <f t="shared" si="2"/>
        <v>10000</v>
      </c>
      <c r="J22" s="247">
        <f t="shared" si="3"/>
        <v>24000</v>
      </c>
    </row>
    <row r="23" spans="1:10" s="255" customFormat="1" ht="30.6" x14ac:dyDescent="0.2">
      <c r="A23" s="30" t="s">
        <v>33</v>
      </c>
      <c r="B23" s="31" t="s">
        <v>56</v>
      </c>
      <c r="C23" s="30" t="s">
        <v>79</v>
      </c>
      <c r="D23" s="21">
        <v>2005</v>
      </c>
      <c r="E23" s="259">
        <v>12575</v>
      </c>
      <c r="F23" s="254">
        <f t="shared" si="1"/>
        <v>0.6</v>
      </c>
      <c r="G23" s="247">
        <v>3143.75</v>
      </c>
      <c r="H23" s="247">
        <f t="shared" si="0"/>
        <v>1257.5</v>
      </c>
      <c r="I23" s="247">
        <f t="shared" si="2"/>
        <v>3143.75</v>
      </c>
      <c r="J23" s="247">
        <f t="shared" si="3"/>
        <v>7545</v>
      </c>
    </row>
    <row r="24" spans="1:10" s="255" customFormat="1" ht="20.399999999999999" x14ac:dyDescent="0.2">
      <c r="A24" s="30" t="s">
        <v>185</v>
      </c>
      <c r="B24" s="31" t="s">
        <v>94</v>
      </c>
      <c r="C24" s="30" t="s">
        <v>186</v>
      </c>
      <c r="D24" s="21">
        <v>2004</v>
      </c>
      <c r="E24" s="259">
        <v>478354.86</v>
      </c>
      <c r="F24" s="254">
        <f t="shared" si="1"/>
        <v>0.13963131052959304</v>
      </c>
      <c r="G24" s="247">
        <v>18957.830000000002</v>
      </c>
      <c r="H24" s="247">
        <f t="shared" si="0"/>
        <v>47835.486000000004</v>
      </c>
      <c r="I24" s="260">
        <v>0</v>
      </c>
      <c r="J24" s="247">
        <f t="shared" si="3"/>
        <v>66793.316000000006</v>
      </c>
    </row>
    <row r="25" spans="1:10" s="255" customFormat="1" ht="31.2" thickBot="1" x14ac:dyDescent="0.25">
      <c r="A25" s="30" t="s">
        <v>34</v>
      </c>
      <c r="B25" s="31" t="s">
        <v>57</v>
      </c>
      <c r="C25" s="30" t="s">
        <v>80</v>
      </c>
      <c r="D25" s="36">
        <v>2006</v>
      </c>
      <c r="E25" s="35">
        <v>45881.25</v>
      </c>
      <c r="F25" s="254">
        <f t="shared" si="1"/>
        <v>0.59999989102302131</v>
      </c>
      <c r="G25" s="247">
        <v>11470.31</v>
      </c>
      <c r="H25" s="247">
        <f t="shared" si="0"/>
        <v>4588.125</v>
      </c>
      <c r="I25" s="261">
        <f t="shared" si="2"/>
        <v>11470.31</v>
      </c>
      <c r="J25" s="247">
        <f t="shared" si="3"/>
        <v>27528.744999999999</v>
      </c>
    </row>
    <row r="26" spans="1:10" s="1" customFormat="1" ht="24" thickBot="1" x14ac:dyDescent="0.35">
      <c r="A26" s="8" t="s">
        <v>0</v>
      </c>
      <c r="B26" s="8" t="s">
        <v>1</v>
      </c>
      <c r="C26" s="8" t="s">
        <v>2</v>
      </c>
      <c r="D26" s="9" t="s">
        <v>4</v>
      </c>
      <c r="E26" s="10" t="s">
        <v>898</v>
      </c>
      <c r="F26" s="11" t="s">
        <v>6</v>
      </c>
      <c r="G26" s="10" t="s">
        <v>7</v>
      </c>
      <c r="H26" s="37" t="s">
        <v>8</v>
      </c>
      <c r="I26" s="10" t="s">
        <v>9</v>
      </c>
      <c r="J26" s="10" t="s">
        <v>10</v>
      </c>
    </row>
    <row r="27" spans="1:10" s="252" customFormat="1" x14ac:dyDescent="0.2">
      <c r="A27" s="44" t="s">
        <v>12</v>
      </c>
      <c r="B27" s="45" t="s">
        <v>36</v>
      </c>
      <c r="C27" s="44" t="s">
        <v>59</v>
      </c>
      <c r="D27" s="46">
        <v>2005</v>
      </c>
      <c r="E27" s="262">
        <v>538600</v>
      </c>
      <c r="F27" s="263">
        <f>J27/E27</f>
        <v>0.6</v>
      </c>
      <c r="G27" s="247">
        <f>E27*25%</f>
        <v>134650</v>
      </c>
      <c r="H27" s="247">
        <f>E27*10%</f>
        <v>53860</v>
      </c>
      <c r="I27" s="247">
        <f>E27*25%</f>
        <v>134650</v>
      </c>
      <c r="J27" s="247">
        <f>SUM(G27:I27)</f>
        <v>323160</v>
      </c>
    </row>
    <row r="28" spans="1:10" s="255" customFormat="1" ht="20.399999999999999" x14ac:dyDescent="0.2">
      <c r="A28" s="30" t="s">
        <v>16</v>
      </c>
      <c r="B28" s="30" t="s">
        <v>35</v>
      </c>
      <c r="C28" s="31" t="s">
        <v>58</v>
      </c>
      <c r="D28" s="21">
        <v>2005</v>
      </c>
      <c r="E28" s="253">
        <v>56100</v>
      </c>
      <c r="F28" s="254">
        <f>J28/E28</f>
        <v>0.6</v>
      </c>
      <c r="G28" s="247">
        <f t="shared" ref="G28:G35" si="4">E28*25%</f>
        <v>14025</v>
      </c>
      <c r="H28" s="247">
        <f>E28*10%</f>
        <v>5610</v>
      </c>
      <c r="I28" s="247">
        <f t="shared" ref="I28:I46" si="5">E28*25%</f>
        <v>14025</v>
      </c>
      <c r="J28" s="247">
        <f>SUM(G28:I28)</f>
        <v>33660</v>
      </c>
    </row>
    <row r="29" spans="1:10" s="255" customFormat="1" ht="30.6" x14ac:dyDescent="0.2">
      <c r="A29" s="30" t="s">
        <v>17</v>
      </c>
      <c r="B29" s="30" t="s">
        <v>37</v>
      </c>
      <c r="C29" s="30" t="s">
        <v>60</v>
      </c>
      <c r="D29" s="18">
        <v>2006</v>
      </c>
      <c r="E29" s="253">
        <v>101338.31</v>
      </c>
      <c r="F29" s="254">
        <f t="shared" ref="F29:F49" si="6">J29/E29</f>
        <v>0.6</v>
      </c>
      <c r="G29" s="247">
        <f t="shared" si="4"/>
        <v>25334.577499999999</v>
      </c>
      <c r="H29" s="247">
        <f t="shared" ref="H29:H49" si="7">E29*10%</f>
        <v>10133.831</v>
      </c>
      <c r="I29" s="247">
        <f t="shared" si="5"/>
        <v>25334.577499999999</v>
      </c>
      <c r="J29" s="247">
        <f t="shared" ref="J29:J49" si="8">SUM(G29:I29)</f>
        <v>60802.985999999997</v>
      </c>
    </row>
    <row r="30" spans="1:10" s="255" customFormat="1" ht="30.6" x14ac:dyDescent="0.2">
      <c r="A30" s="30" t="s">
        <v>34</v>
      </c>
      <c r="B30" s="31" t="s">
        <v>94</v>
      </c>
      <c r="C30" s="30" t="s">
        <v>109</v>
      </c>
      <c r="D30" s="21">
        <v>2005</v>
      </c>
      <c r="E30" s="253">
        <v>86775</v>
      </c>
      <c r="F30" s="254">
        <f t="shared" si="6"/>
        <v>0.6</v>
      </c>
      <c r="G30" s="247">
        <f t="shared" si="4"/>
        <v>21693.75</v>
      </c>
      <c r="H30" s="247">
        <f t="shared" si="7"/>
        <v>8677.5</v>
      </c>
      <c r="I30" s="247">
        <f t="shared" si="5"/>
        <v>21693.75</v>
      </c>
      <c r="J30" s="247">
        <f t="shared" si="8"/>
        <v>52065</v>
      </c>
    </row>
    <row r="31" spans="1:10" s="255" customFormat="1" ht="30.6" x14ac:dyDescent="0.2">
      <c r="A31" s="41" t="s">
        <v>20</v>
      </c>
      <c r="B31" s="41" t="s">
        <v>41</v>
      </c>
      <c r="C31" s="41" t="s">
        <v>110</v>
      </c>
      <c r="D31" s="18">
        <v>2005</v>
      </c>
      <c r="E31" s="253">
        <v>12749.93</v>
      </c>
      <c r="F31" s="254">
        <f t="shared" si="6"/>
        <v>0.6</v>
      </c>
      <c r="G31" s="247">
        <f t="shared" si="4"/>
        <v>3187.4825000000001</v>
      </c>
      <c r="H31" s="247">
        <f t="shared" si="7"/>
        <v>1274.9930000000002</v>
      </c>
      <c r="I31" s="247">
        <f t="shared" si="5"/>
        <v>3187.4825000000001</v>
      </c>
      <c r="J31" s="247">
        <f t="shared" si="8"/>
        <v>7649.9580000000005</v>
      </c>
    </row>
    <row r="32" spans="1:10" s="255" customFormat="1" ht="20.399999999999999" x14ac:dyDescent="0.2">
      <c r="A32" s="41" t="s">
        <v>27</v>
      </c>
      <c r="B32" s="42" t="s">
        <v>48</v>
      </c>
      <c r="C32" s="41" t="s">
        <v>111</v>
      </c>
      <c r="D32" s="21">
        <v>2005</v>
      </c>
      <c r="E32" s="253">
        <v>103725</v>
      </c>
      <c r="F32" s="254">
        <f t="shared" si="6"/>
        <v>0.6</v>
      </c>
      <c r="G32" s="247">
        <f t="shared" si="4"/>
        <v>25931.25</v>
      </c>
      <c r="H32" s="247">
        <f t="shared" si="7"/>
        <v>10372.5</v>
      </c>
      <c r="I32" s="247">
        <f t="shared" si="5"/>
        <v>25931.25</v>
      </c>
      <c r="J32" s="247">
        <f t="shared" si="8"/>
        <v>62235</v>
      </c>
    </row>
    <row r="33" spans="1:10" s="255" customFormat="1" ht="20.399999999999999" x14ac:dyDescent="0.3">
      <c r="A33" s="38" t="s">
        <v>29</v>
      </c>
      <c r="B33" s="40" t="s">
        <v>51</v>
      </c>
      <c r="C33" s="38" t="s">
        <v>112</v>
      </c>
      <c r="D33" s="18">
        <v>2006</v>
      </c>
      <c r="E33" s="253">
        <v>88258</v>
      </c>
      <c r="F33" s="254">
        <f t="shared" si="6"/>
        <v>0.6</v>
      </c>
      <c r="G33" s="247">
        <f t="shared" si="4"/>
        <v>22064.5</v>
      </c>
      <c r="H33" s="247">
        <f t="shared" si="7"/>
        <v>8825.8000000000011</v>
      </c>
      <c r="I33" s="247">
        <f t="shared" si="5"/>
        <v>22064.5</v>
      </c>
      <c r="J33" s="247">
        <f t="shared" si="8"/>
        <v>52954.8</v>
      </c>
    </row>
    <row r="34" spans="1:10" s="255" customFormat="1" ht="20.399999999999999" x14ac:dyDescent="0.2">
      <c r="A34" s="30" t="s">
        <v>13</v>
      </c>
      <c r="B34" s="31" t="s">
        <v>53</v>
      </c>
      <c r="C34" s="30" t="s">
        <v>113</v>
      </c>
      <c r="D34" s="21">
        <v>2005</v>
      </c>
      <c r="E34" s="253">
        <v>81500</v>
      </c>
      <c r="F34" s="254">
        <f t="shared" si="6"/>
        <v>0.6</v>
      </c>
      <c r="G34" s="247">
        <f t="shared" si="4"/>
        <v>20375</v>
      </c>
      <c r="H34" s="247">
        <f t="shared" si="7"/>
        <v>8150</v>
      </c>
      <c r="I34" s="247">
        <f t="shared" si="5"/>
        <v>20375</v>
      </c>
      <c r="J34" s="247">
        <f t="shared" si="8"/>
        <v>48900</v>
      </c>
    </row>
    <row r="35" spans="1:10" s="255" customFormat="1" ht="30.6" x14ac:dyDescent="0.2">
      <c r="A35" s="30" t="s">
        <v>33</v>
      </c>
      <c r="B35" s="31" t="s">
        <v>56</v>
      </c>
      <c r="C35" s="30" t="s">
        <v>114</v>
      </c>
      <c r="D35" s="27">
        <v>2005</v>
      </c>
      <c r="E35" s="264">
        <v>41737.5</v>
      </c>
      <c r="F35" s="254">
        <f t="shared" si="6"/>
        <v>0.6</v>
      </c>
      <c r="G35" s="247">
        <f t="shared" si="4"/>
        <v>10434.375</v>
      </c>
      <c r="H35" s="247">
        <f t="shared" si="7"/>
        <v>4173.75</v>
      </c>
      <c r="I35" s="247">
        <f t="shared" si="5"/>
        <v>10434.375</v>
      </c>
      <c r="J35" s="247">
        <f t="shared" si="8"/>
        <v>25042.5</v>
      </c>
    </row>
    <row r="36" spans="1:10" s="255" customFormat="1" x14ac:dyDescent="0.2">
      <c r="A36" s="34" t="s">
        <v>81</v>
      </c>
      <c r="B36" s="34" t="s">
        <v>95</v>
      </c>
      <c r="C36" s="34" t="s">
        <v>115</v>
      </c>
      <c r="D36" s="27">
        <v>2006</v>
      </c>
      <c r="E36" s="264">
        <v>91000</v>
      </c>
      <c r="F36" s="254">
        <f t="shared" si="6"/>
        <v>0.6</v>
      </c>
      <c r="G36" s="260">
        <f>E36*25%</f>
        <v>22750</v>
      </c>
      <c r="H36" s="247">
        <f t="shared" si="7"/>
        <v>9100</v>
      </c>
      <c r="I36" s="247">
        <f t="shared" si="5"/>
        <v>22750</v>
      </c>
      <c r="J36" s="247">
        <f t="shared" si="8"/>
        <v>54600</v>
      </c>
    </row>
    <row r="37" spans="1:10" s="255" customFormat="1" ht="20.399999999999999" x14ac:dyDescent="0.2">
      <c r="A37" s="30" t="s">
        <v>14</v>
      </c>
      <c r="B37" s="30" t="s">
        <v>96</v>
      </c>
      <c r="C37" s="30" t="s">
        <v>116</v>
      </c>
      <c r="D37" s="27">
        <v>2005</v>
      </c>
      <c r="E37" s="264">
        <v>92000</v>
      </c>
      <c r="F37" s="254">
        <f t="shared" si="6"/>
        <v>0.6</v>
      </c>
      <c r="G37" s="260">
        <f t="shared" ref="G37:G46" si="9">E37*25%</f>
        <v>23000</v>
      </c>
      <c r="H37" s="247">
        <f t="shared" si="7"/>
        <v>9200</v>
      </c>
      <c r="I37" s="247">
        <f t="shared" si="5"/>
        <v>23000</v>
      </c>
      <c r="J37" s="247">
        <f t="shared" si="8"/>
        <v>55200</v>
      </c>
    </row>
    <row r="38" spans="1:10" s="255" customFormat="1" ht="20.399999999999999" x14ac:dyDescent="0.2">
      <c r="A38" s="41" t="s">
        <v>82</v>
      </c>
      <c r="B38" s="30" t="s">
        <v>97</v>
      </c>
      <c r="C38" s="30" t="s">
        <v>117</v>
      </c>
      <c r="D38" s="27">
        <v>2005</v>
      </c>
      <c r="E38" s="264">
        <v>100000</v>
      </c>
      <c r="F38" s="254">
        <f t="shared" si="6"/>
        <v>0.5</v>
      </c>
      <c r="G38" s="260">
        <f>E38*20%</f>
        <v>20000</v>
      </c>
      <c r="H38" s="247">
        <f t="shared" si="7"/>
        <v>10000</v>
      </c>
      <c r="I38" s="247">
        <f>E38*20%</f>
        <v>20000</v>
      </c>
      <c r="J38" s="247">
        <f t="shared" si="8"/>
        <v>50000</v>
      </c>
    </row>
    <row r="39" spans="1:10" s="255" customFormat="1" ht="30.6" x14ac:dyDescent="0.2">
      <c r="A39" s="41" t="s">
        <v>83</v>
      </c>
      <c r="B39" s="41" t="s">
        <v>98</v>
      </c>
      <c r="C39" s="41" t="s">
        <v>118</v>
      </c>
      <c r="D39" s="27">
        <v>2006</v>
      </c>
      <c r="E39" s="264">
        <v>48624</v>
      </c>
      <c r="F39" s="254">
        <f t="shared" si="6"/>
        <v>0.6</v>
      </c>
      <c r="G39" s="260">
        <f t="shared" si="9"/>
        <v>12156</v>
      </c>
      <c r="H39" s="247">
        <f t="shared" si="7"/>
        <v>4862.4000000000005</v>
      </c>
      <c r="I39" s="247">
        <f t="shared" si="5"/>
        <v>12156</v>
      </c>
      <c r="J39" s="247">
        <f t="shared" si="8"/>
        <v>29174.400000000001</v>
      </c>
    </row>
    <row r="40" spans="1:10" s="255" customFormat="1" ht="20.399999999999999" x14ac:dyDescent="0.2">
      <c r="A40" s="30" t="s">
        <v>84</v>
      </c>
      <c r="B40" s="30" t="s">
        <v>99</v>
      </c>
      <c r="C40" s="30" t="s">
        <v>119</v>
      </c>
      <c r="D40" s="27">
        <v>2005</v>
      </c>
      <c r="E40" s="264">
        <v>14000</v>
      </c>
      <c r="F40" s="254">
        <f t="shared" si="6"/>
        <v>0.6</v>
      </c>
      <c r="G40" s="260">
        <f t="shared" si="9"/>
        <v>3500</v>
      </c>
      <c r="H40" s="247">
        <f t="shared" si="7"/>
        <v>1400</v>
      </c>
      <c r="I40" s="247">
        <f t="shared" si="5"/>
        <v>3500</v>
      </c>
      <c r="J40" s="247">
        <f t="shared" si="8"/>
        <v>8400</v>
      </c>
    </row>
    <row r="41" spans="1:10" s="248" customFormat="1" ht="20.399999999999999" x14ac:dyDescent="0.2">
      <c r="A41" s="30" t="s">
        <v>85</v>
      </c>
      <c r="B41" s="30" t="s">
        <v>100</v>
      </c>
      <c r="C41" s="30" t="s">
        <v>120</v>
      </c>
      <c r="D41" s="21">
        <v>2005</v>
      </c>
      <c r="E41" s="253">
        <v>95000</v>
      </c>
      <c r="F41" s="254">
        <f t="shared" si="6"/>
        <v>0.6</v>
      </c>
      <c r="G41" s="260">
        <f t="shared" si="9"/>
        <v>23750</v>
      </c>
      <c r="H41" s="247">
        <f t="shared" si="7"/>
        <v>9500</v>
      </c>
      <c r="I41" s="247">
        <f t="shared" si="5"/>
        <v>23750</v>
      </c>
      <c r="J41" s="247">
        <f t="shared" si="8"/>
        <v>57000</v>
      </c>
    </row>
    <row r="42" spans="1:10" s="248" customFormat="1" ht="20.399999999999999" x14ac:dyDescent="0.2">
      <c r="A42" s="30" t="s">
        <v>86</v>
      </c>
      <c r="B42" s="30" t="s">
        <v>101</v>
      </c>
      <c r="C42" s="30" t="s">
        <v>121</v>
      </c>
      <c r="D42" s="18">
        <v>2005</v>
      </c>
      <c r="E42" s="253">
        <v>25000</v>
      </c>
      <c r="F42" s="254">
        <f t="shared" si="6"/>
        <v>0.6</v>
      </c>
      <c r="G42" s="260">
        <f t="shared" si="9"/>
        <v>6250</v>
      </c>
      <c r="H42" s="247">
        <f t="shared" si="7"/>
        <v>2500</v>
      </c>
      <c r="I42" s="247">
        <f t="shared" si="5"/>
        <v>6250</v>
      </c>
      <c r="J42" s="247">
        <f t="shared" si="8"/>
        <v>15000</v>
      </c>
    </row>
    <row r="43" spans="1:10" s="248" customFormat="1" ht="20.399999999999999" x14ac:dyDescent="0.2">
      <c r="A43" s="30" t="s">
        <v>87</v>
      </c>
      <c r="B43" s="30" t="s">
        <v>102</v>
      </c>
      <c r="C43" s="30" t="s">
        <v>122</v>
      </c>
      <c r="D43" s="28">
        <v>2005</v>
      </c>
      <c r="E43" s="265">
        <v>5950</v>
      </c>
      <c r="F43" s="254">
        <f t="shared" si="6"/>
        <v>0.6</v>
      </c>
      <c r="G43" s="260">
        <f t="shared" si="9"/>
        <v>1487.5</v>
      </c>
      <c r="H43" s="247">
        <f t="shared" si="7"/>
        <v>595</v>
      </c>
      <c r="I43" s="247">
        <f t="shared" si="5"/>
        <v>1487.5</v>
      </c>
      <c r="J43" s="247">
        <f t="shared" si="8"/>
        <v>3570</v>
      </c>
    </row>
    <row r="44" spans="1:10" s="248" customFormat="1" x14ac:dyDescent="0.2">
      <c r="A44" s="41" t="s">
        <v>88</v>
      </c>
      <c r="B44" s="41" t="s">
        <v>103</v>
      </c>
      <c r="C44" s="41" t="s">
        <v>123</v>
      </c>
      <c r="D44" s="47">
        <v>2006</v>
      </c>
      <c r="E44" s="266">
        <v>112697.48</v>
      </c>
      <c r="F44" s="267">
        <f t="shared" si="6"/>
        <v>0.37216599999999994</v>
      </c>
      <c r="G44" s="260">
        <f>E44*13.9866%</f>
        <v>15762.545737679999</v>
      </c>
      <c r="H44" s="247">
        <f t="shared" si="7"/>
        <v>11269.748</v>
      </c>
      <c r="I44" s="247">
        <f>E44*13.23%</f>
        <v>14909.876603999999</v>
      </c>
      <c r="J44" s="247">
        <f t="shared" si="8"/>
        <v>41942.170341679994</v>
      </c>
    </row>
    <row r="45" spans="1:10" s="248" customFormat="1" ht="61.2" x14ac:dyDescent="0.2">
      <c r="A45" s="41" t="s">
        <v>89</v>
      </c>
      <c r="B45" s="41" t="s">
        <v>104</v>
      </c>
      <c r="C45" s="41" t="s">
        <v>124</v>
      </c>
      <c r="D45" s="28">
        <v>2005</v>
      </c>
      <c r="E45" s="265">
        <v>61500</v>
      </c>
      <c r="F45" s="254">
        <f t="shared" si="6"/>
        <v>0.57154500000000008</v>
      </c>
      <c r="G45" s="260">
        <f>E45*22.1545%</f>
        <v>13625.0175</v>
      </c>
      <c r="H45" s="247">
        <f t="shared" si="7"/>
        <v>6150</v>
      </c>
      <c r="I45" s="247">
        <f t="shared" si="5"/>
        <v>15375</v>
      </c>
      <c r="J45" s="247">
        <f t="shared" si="8"/>
        <v>35150.017500000002</v>
      </c>
    </row>
    <row r="46" spans="1:10" s="248" customFormat="1" ht="20.399999999999999" x14ac:dyDescent="0.2">
      <c r="A46" s="41" t="s">
        <v>90</v>
      </c>
      <c r="B46" s="41" t="s">
        <v>105</v>
      </c>
      <c r="C46" s="41" t="s">
        <v>125</v>
      </c>
      <c r="D46" s="28">
        <v>2006</v>
      </c>
      <c r="E46" s="265">
        <v>30000</v>
      </c>
      <c r="F46" s="254">
        <f t="shared" si="6"/>
        <v>0.6</v>
      </c>
      <c r="G46" s="260">
        <f t="shared" si="9"/>
        <v>7500</v>
      </c>
      <c r="H46" s="247">
        <f t="shared" si="7"/>
        <v>3000</v>
      </c>
      <c r="I46" s="247">
        <f t="shared" si="5"/>
        <v>7500</v>
      </c>
      <c r="J46" s="247">
        <f t="shared" si="8"/>
        <v>18000</v>
      </c>
    </row>
    <row r="47" spans="1:10" s="248" customFormat="1" ht="20.399999999999999" x14ac:dyDescent="0.2">
      <c r="A47" s="41" t="s">
        <v>91</v>
      </c>
      <c r="B47" s="41" t="s">
        <v>106</v>
      </c>
      <c r="C47" s="41" t="s">
        <v>126</v>
      </c>
      <c r="D47" s="28">
        <v>2005</v>
      </c>
      <c r="E47" s="265">
        <v>710000</v>
      </c>
      <c r="F47" s="254">
        <f t="shared" si="6"/>
        <v>0.4</v>
      </c>
      <c r="G47" s="260">
        <f>E47*15%</f>
        <v>106500</v>
      </c>
      <c r="H47" s="247">
        <f t="shared" si="7"/>
        <v>71000</v>
      </c>
      <c r="I47" s="247">
        <f>E47*15%</f>
        <v>106500</v>
      </c>
      <c r="J47" s="247">
        <f t="shared" si="8"/>
        <v>284000</v>
      </c>
    </row>
    <row r="48" spans="1:10" s="268" customFormat="1" x14ac:dyDescent="0.2">
      <c r="A48" s="44" t="s">
        <v>92</v>
      </c>
      <c r="B48" s="44" t="s">
        <v>107</v>
      </c>
      <c r="C48" s="44" t="s">
        <v>127</v>
      </c>
      <c r="D48" s="47">
        <v>2005</v>
      </c>
      <c r="E48" s="266">
        <v>1300000</v>
      </c>
      <c r="F48" s="267">
        <f t="shared" si="6"/>
        <v>0.2</v>
      </c>
      <c r="G48" s="247">
        <f>E48*5%</f>
        <v>65000</v>
      </c>
      <c r="H48" s="247">
        <f t="shared" si="7"/>
        <v>130000</v>
      </c>
      <c r="I48" s="247">
        <f>E48*5%</f>
        <v>65000</v>
      </c>
      <c r="J48" s="247">
        <f t="shared" si="8"/>
        <v>260000</v>
      </c>
    </row>
    <row r="49" spans="1:10" s="248" customFormat="1" ht="21" thickBot="1" x14ac:dyDescent="0.25">
      <c r="A49" s="39" t="s">
        <v>93</v>
      </c>
      <c r="B49" s="39" t="s">
        <v>108</v>
      </c>
      <c r="C49" s="39" t="s">
        <v>128</v>
      </c>
      <c r="D49" s="28">
        <v>2005</v>
      </c>
      <c r="E49" s="265">
        <v>247893.52</v>
      </c>
      <c r="F49" s="254">
        <f t="shared" si="6"/>
        <v>0.6</v>
      </c>
      <c r="G49" s="246">
        <f>E49*25%</f>
        <v>61973.38</v>
      </c>
      <c r="H49" s="247">
        <f t="shared" si="7"/>
        <v>24789.351999999999</v>
      </c>
      <c r="I49" s="247">
        <f>E49*25%</f>
        <v>61973.38</v>
      </c>
      <c r="J49" s="247">
        <f t="shared" si="8"/>
        <v>148736.11199999999</v>
      </c>
    </row>
    <row r="50" spans="1:10" s="1" customFormat="1" ht="24" thickBot="1" x14ac:dyDescent="0.35">
      <c r="A50" s="8" t="s">
        <v>0</v>
      </c>
      <c r="B50" s="8" t="s">
        <v>1</v>
      </c>
      <c r="C50" s="8" t="s">
        <v>2</v>
      </c>
      <c r="D50" s="9" t="s">
        <v>4</v>
      </c>
      <c r="E50" s="10" t="s">
        <v>899</v>
      </c>
      <c r="F50" s="11" t="s">
        <v>6</v>
      </c>
      <c r="G50" s="10" t="s">
        <v>7</v>
      </c>
      <c r="H50" s="10" t="s">
        <v>8</v>
      </c>
      <c r="I50" s="10" t="s">
        <v>9</v>
      </c>
      <c r="J50" s="10" t="s">
        <v>10</v>
      </c>
    </row>
    <row r="51" spans="1:10" s="252" customFormat="1" x14ac:dyDescent="0.2">
      <c r="A51" s="269" t="s">
        <v>129</v>
      </c>
      <c r="B51" s="43" t="s">
        <v>37</v>
      </c>
      <c r="C51" s="43" t="s">
        <v>161</v>
      </c>
      <c r="D51" s="20">
        <v>2006</v>
      </c>
      <c r="E51" s="270">
        <v>101338.31</v>
      </c>
      <c r="F51" s="250">
        <f>J51/E51</f>
        <v>0.25000002466984106</v>
      </c>
      <c r="G51" s="247">
        <v>25334.58</v>
      </c>
      <c r="H51" s="247">
        <v>0</v>
      </c>
      <c r="I51" s="247">
        <v>0</v>
      </c>
      <c r="J51" s="247">
        <f>SUM(G51:I51)</f>
        <v>25334.58</v>
      </c>
    </row>
    <row r="52" spans="1:10" s="255" customFormat="1" x14ac:dyDescent="0.2">
      <c r="A52" s="41" t="s">
        <v>29</v>
      </c>
      <c r="B52" s="30" t="s">
        <v>51</v>
      </c>
      <c r="C52" s="30" t="s">
        <v>162</v>
      </c>
      <c r="D52" s="21">
        <v>2008</v>
      </c>
      <c r="E52" s="256">
        <v>78283</v>
      </c>
      <c r="F52" s="245">
        <f>J52/E52</f>
        <v>0.60000000000000009</v>
      </c>
      <c r="G52" s="247">
        <f>E52*25%</f>
        <v>19570.75</v>
      </c>
      <c r="H52" s="247">
        <f>E52*10%</f>
        <v>7828.3</v>
      </c>
      <c r="I52" s="247">
        <f>E52*25%</f>
        <v>19570.75</v>
      </c>
      <c r="J52" s="247">
        <f>SUM(G52:I52)</f>
        <v>46969.8</v>
      </c>
    </row>
    <row r="53" spans="1:10" s="255" customFormat="1" ht="17.25" customHeight="1" x14ac:dyDescent="0.2">
      <c r="A53" s="41" t="s">
        <v>130</v>
      </c>
      <c r="B53" s="41" t="s">
        <v>94</v>
      </c>
      <c r="C53" s="41" t="s">
        <v>163</v>
      </c>
      <c r="D53" s="21">
        <v>2006</v>
      </c>
      <c r="E53" s="259">
        <v>86775</v>
      </c>
      <c r="F53" s="271">
        <f t="shared" ref="F53:F76" si="10">J53/E53</f>
        <v>0.6</v>
      </c>
      <c r="G53" s="247">
        <f t="shared" ref="G53:G64" si="11">E53*25%</f>
        <v>21693.75</v>
      </c>
      <c r="H53" s="247">
        <f t="shared" ref="H53:H76" si="12">E53*10%</f>
        <v>8677.5</v>
      </c>
      <c r="I53" s="247">
        <f t="shared" ref="I53:I65" si="13">E53*25%</f>
        <v>21693.75</v>
      </c>
      <c r="J53" s="247">
        <f t="shared" ref="J53:J76" si="14">SUM(G53:I53)</f>
        <v>52065</v>
      </c>
    </row>
    <row r="54" spans="1:10" s="255" customFormat="1" x14ac:dyDescent="0.2">
      <c r="A54" s="41" t="s">
        <v>18</v>
      </c>
      <c r="B54" s="30" t="s">
        <v>95</v>
      </c>
      <c r="C54" s="30" t="s">
        <v>164</v>
      </c>
      <c r="D54" s="21">
        <v>2006</v>
      </c>
      <c r="E54" s="256">
        <v>91000</v>
      </c>
      <c r="F54" s="245">
        <f t="shared" si="10"/>
        <v>0.6</v>
      </c>
      <c r="G54" s="247">
        <f t="shared" si="11"/>
        <v>22750</v>
      </c>
      <c r="H54" s="247">
        <f t="shared" si="12"/>
        <v>9100</v>
      </c>
      <c r="I54" s="247">
        <f t="shared" si="13"/>
        <v>22750</v>
      </c>
      <c r="J54" s="247">
        <f t="shared" si="14"/>
        <v>54600</v>
      </c>
    </row>
    <row r="55" spans="1:10" s="255" customFormat="1" ht="30.6" x14ac:dyDescent="0.2">
      <c r="A55" s="41" t="s">
        <v>25</v>
      </c>
      <c r="B55" s="41" t="s">
        <v>98</v>
      </c>
      <c r="C55" s="41" t="s">
        <v>69</v>
      </c>
      <c r="D55" s="18">
        <v>2006</v>
      </c>
      <c r="E55" s="256">
        <v>51376</v>
      </c>
      <c r="F55" s="245">
        <f t="shared" si="10"/>
        <v>0.6</v>
      </c>
      <c r="G55" s="247">
        <f t="shared" si="11"/>
        <v>12844</v>
      </c>
      <c r="H55" s="247">
        <f t="shared" si="12"/>
        <v>5137.6000000000004</v>
      </c>
      <c r="I55" s="247">
        <f t="shared" si="13"/>
        <v>12844</v>
      </c>
      <c r="J55" s="247">
        <f t="shared" si="14"/>
        <v>30825.599999999999</v>
      </c>
    </row>
    <row r="56" spans="1:10" s="255" customFormat="1" x14ac:dyDescent="0.2">
      <c r="A56" s="41" t="s">
        <v>88</v>
      </c>
      <c r="B56" s="41" t="s">
        <v>103</v>
      </c>
      <c r="C56" s="41" t="s">
        <v>165</v>
      </c>
      <c r="D56" s="21">
        <v>2006</v>
      </c>
      <c r="E56" s="259">
        <v>119647.48</v>
      </c>
      <c r="F56" s="271">
        <f t="shared" si="10"/>
        <v>0.34926341999999999</v>
      </c>
      <c r="G56" s="247">
        <f>E56*12.463171%</f>
        <v>14911.8700295908</v>
      </c>
      <c r="H56" s="247">
        <f t="shared" si="12"/>
        <v>11964.748</v>
      </c>
      <c r="I56" s="247">
        <f>E56*12.463171%</f>
        <v>14911.8700295908</v>
      </c>
      <c r="J56" s="247">
        <f t="shared" si="14"/>
        <v>41788.488059181596</v>
      </c>
    </row>
    <row r="57" spans="1:10" s="255" customFormat="1" x14ac:dyDescent="0.2">
      <c r="A57" s="41" t="s">
        <v>18</v>
      </c>
      <c r="B57" s="41" t="s">
        <v>105</v>
      </c>
      <c r="C57" s="41" t="s">
        <v>166</v>
      </c>
      <c r="D57" s="18">
        <v>2006</v>
      </c>
      <c r="E57" s="256">
        <v>30000</v>
      </c>
      <c r="F57" s="245">
        <f t="shared" si="10"/>
        <v>0.6</v>
      </c>
      <c r="G57" s="247">
        <f t="shared" si="11"/>
        <v>7500</v>
      </c>
      <c r="H57" s="247">
        <f t="shared" si="12"/>
        <v>3000</v>
      </c>
      <c r="I57" s="247">
        <f t="shared" si="13"/>
        <v>7500</v>
      </c>
      <c r="J57" s="247">
        <f t="shared" si="14"/>
        <v>18000</v>
      </c>
    </row>
    <row r="58" spans="1:10" s="255" customFormat="1" ht="20.399999999999999" x14ac:dyDescent="0.2">
      <c r="A58" s="44" t="s">
        <v>131</v>
      </c>
      <c r="B58" s="272" t="s">
        <v>144</v>
      </c>
      <c r="C58" s="34" t="s">
        <v>167</v>
      </c>
      <c r="D58" s="21">
        <v>2006</v>
      </c>
      <c r="E58" s="256">
        <v>86000</v>
      </c>
      <c r="F58" s="245">
        <f t="shared" si="10"/>
        <v>0.6</v>
      </c>
      <c r="G58" s="247">
        <f t="shared" si="11"/>
        <v>21500</v>
      </c>
      <c r="H58" s="247">
        <f t="shared" si="12"/>
        <v>8600</v>
      </c>
      <c r="I58" s="247">
        <f t="shared" si="13"/>
        <v>21500</v>
      </c>
      <c r="J58" s="247">
        <f t="shared" si="14"/>
        <v>51600</v>
      </c>
    </row>
    <row r="59" spans="1:10" s="255" customFormat="1" ht="20.399999999999999" x14ac:dyDescent="0.2">
      <c r="A59" s="41" t="s">
        <v>15</v>
      </c>
      <c r="B59" s="273" t="s">
        <v>145</v>
      </c>
      <c r="C59" s="41" t="s">
        <v>120</v>
      </c>
      <c r="D59" s="18">
        <v>2006</v>
      </c>
      <c r="E59" s="256">
        <v>60000</v>
      </c>
      <c r="F59" s="245">
        <f t="shared" si="10"/>
        <v>0.6</v>
      </c>
      <c r="G59" s="247">
        <f t="shared" si="11"/>
        <v>15000</v>
      </c>
      <c r="H59" s="247">
        <f t="shared" si="12"/>
        <v>6000</v>
      </c>
      <c r="I59" s="247">
        <f t="shared" si="13"/>
        <v>15000</v>
      </c>
      <c r="J59" s="247">
        <f t="shared" si="14"/>
        <v>36000</v>
      </c>
    </row>
    <row r="60" spans="1:10" s="255" customFormat="1" x14ac:dyDescent="0.2">
      <c r="A60" s="41" t="s">
        <v>18</v>
      </c>
      <c r="B60" s="243" t="s">
        <v>146</v>
      </c>
      <c r="C60" s="30" t="s">
        <v>168</v>
      </c>
      <c r="D60" s="29">
        <v>2006</v>
      </c>
      <c r="E60" s="274">
        <v>55000</v>
      </c>
      <c r="F60" s="245">
        <f t="shared" si="10"/>
        <v>0.6</v>
      </c>
      <c r="G60" s="247">
        <f t="shared" si="11"/>
        <v>13750</v>
      </c>
      <c r="H60" s="247">
        <f t="shared" si="12"/>
        <v>5500</v>
      </c>
      <c r="I60" s="247">
        <f t="shared" si="13"/>
        <v>13750</v>
      </c>
      <c r="J60" s="247">
        <f t="shared" si="14"/>
        <v>33000</v>
      </c>
    </row>
    <row r="61" spans="1:10" s="255" customFormat="1" ht="30.6" x14ac:dyDescent="0.2">
      <c r="A61" s="41" t="s">
        <v>132</v>
      </c>
      <c r="B61" s="243" t="s">
        <v>147</v>
      </c>
      <c r="C61" s="30" t="s">
        <v>169</v>
      </c>
      <c r="D61" s="29">
        <v>2006</v>
      </c>
      <c r="E61" s="274">
        <v>61635</v>
      </c>
      <c r="F61" s="245">
        <f t="shared" si="10"/>
        <v>0.4985966</v>
      </c>
      <c r="G61" s="247">
        <f>E61*19.92983%</f>
        <v>12283.750720499998</v>
      </c>
      <c r="H61" s="247">
        <f t="shared" si="12"/>
        <v>6163.5</v>
      </c>
      <c r="I61" s="247">
        <f>E61*19.92983%</f>
        <v>12283.750720499998</v>
      </c>
      <c r="J61" s="247">
        <f t="shared" si="14"/>
        <v>30731.001441</v>
      </c>
    </row>
    <row r="62" spans="1:10" s="255" customFormat="1" x14ac:dyDescent="0.2">
      <c r="A62" s="41" t="s">
        <v>133</v>
      </c>
      <c r="B62" s="243" t="s">
        <v>148</v>
      </c>
      <c r="C62" s="30" t="s">
        <v>170</v>
      </c>
      <c r="D62" s="29">
        <v>2006</v>
      </c>
      <c r="E62" s="274">
        <v>61465</v>
      </c>
      <c r="F62" s="245">
        <f t="shared" si="10"/>
        <v>0.6</v>
      </c>
      <c r="G62" s="247">
        <f t="shared" si="11"/>
        <v>15366.25</v>
      </c>
      <c r="H62" s="247">
        <f t="shared" si="12"/>
        <v>6146.5</v>
      </c>
      <c r="I62" s="247">
        <f t="shared" si="13"/>
        <v>15366.25</v>
      </c>
      <c r="J62" s="247">
        <f t="shared" si="14"/>
        <v>36879</v>
      </c>
    </row>
    <row r="63" spans="1:10" s="255" customFormat="1" ht="30.6" x14ac:dyDescent="0.2">
      <c r="A63" s="41" t="s">
        <v>134</v>
      </c>
      <c r="B63" s="243" t="s">
        <v>149</v>
      </c>
      <c r="C63" s="30" t="s">
        <v>171</v>
      </c>
      <c r="D63" s="29">
        <v>2006</v>
      </c>
      <c r="E63" s="274">
        <v>11050</v>
      </c>
      <c r="F63" s="245">
        <f t="shared" si="10"/>
        <v>0.6</v>
      </c>
      <c r="G63" s="247">
        <f t="shared" si="11"/>
        <v>2762.5</v>
      </c>
      <c r="H63" s="247">
        <f t="shared" si="12"/>
        <v>1105</v>
      </c>
      <c r="I63" s="247">
        <f t="shared" si="13"/>
        <v>2762.5</v>
      </c>
      <c r="J63" s="247">
        <f t="shared" si="14"/>
        <v>6630</v>
      </c>
    </row>
    <row r="64" spans="1:10" s="255" customFormat="1" ht="30.6" x14ac:dyDescent="0.2">
      <c r="A64" s="41" t="s">
        <v>135</v>
      </c>
      <c r="B64" s="273" t="s">
        <v>150</v>
      </c>
      <c r="C64" s="41" t="s">
        <v>172</v>
      </c>
      <c r="D64" s="29">
        <v>2006</v>
      </c>
      <c r="E64" s="274">
        <v>84000</v>
      </c>
      <c r="F64" s="245">
        <f t="shared" si="10"/>
        <v>0.6</v>
      </c>
      <c r="G64" s="247">
        <f t="shared" si="11"/>
        <v>21000</v>
      </c>
      <c r="H64" s="247">
        <f t="shared" si="12"/>
        <v>8400</v>
      </c>
      <c r="I64" s="247">
        <f t="shared" si="13"/>
        <v>21000</v>
      </c>
      <c r="J64" s="247">
        <f t="shared" si="14"/>
        <v>50400</v>
      </c>
    </row>
    <row r="65" spans="1:10" s="255" customFormat="1" ht="20.399999999999999" x14ac:dyDescent="0.2">
      <c r="A65" s="41" t="s">
        <v>18</v>
      </c>
      <c r="B65" s="243" t="s">
        <v>151</v>
      </c>
      <c r="C65" s="30" t="s">
        <v>173</v>
      </c>
      <c r="D65" s="29">
        <v>2006</v>
      </c>
      <c r="E65" s="274">
        <v>75800</v>
      </c>
      <c r="F65" s="245">
        <f t="shared" si="10"/>
        <v>0.57361477572559372</v>
      </c>
      <c r="G65" s="260">
        <v>16950</v>
      </c>
      <c r="H65" s="247">
        <f t="shared" si="12"/>
        <v>7580</v>
      </c>
      <c r="I65" s="247">
        <f t="shared" si="13"/>
        <v>18950</v>
      </c>
      <c r="J65" s="247">
        <f t="shared" si="14"/>
        <v>43480</v>
      </c>
    </row>
    <row r="66" spans="1:10" s="255" customFormat="1" x14ac:dyDescent="0.2">
      <c r="A66" s="41" t="s">
        <v>136</v>
      </c>
      <c r="B66" s="243" t="s">
        <v>152</v>
      </c>
      <c r="C66" s="30" t="s">
        <v>174</v>
      </c>
      <c r="D66" s="29">
        <v>2006</v>
      </c>
      <c r="E66" s="274">
        <v>47815.12</v>
      </c>
      <c r="F66" s="245">
        <f t="shared" si="10"/>
        <v>0.6</v>
      </c>
      <c r="G66" s="260">
        <v>11953.78</v>
      </c>
      <c r="H66" s="247">
        <f t="shared" si="12"/>
        <v>4781.5120000000006</v>
      </c>
      <c r="I66" s="247">
        <f t="shared" ref="I66:I76" si="15">G66</f>
        <v>11953.78</v>
      </c>
      <c r="J66" s="247">
        <f t="shared" si="14"/>
        <v>28689.072</v>
      </c>
    </row>
    <row r="67" spans="1:10" s="255" customFormat="1" ht="20.399999999999999" x14ac:dyDescent="0.2">
      <c r="A67" s="41" t="s">
        <v>137</v>
      </c>
      <c r="B67" s="243" t="s">
        <v>153</v>
      </c>
      <c r="C67" s="30" t="s">
        <v>175</v>
      </c>
      <c r="D67" s="29">
        <v>2006</v>
      </c>
      <c r="E67" s="274">
        <v>51200</v>
      </c>
      <c r="F67" s="245">
        <f t="shared" si="10"/>
        <v>0.6</v>
      </c>
      <c r="G67" s="260">
        <v>12800</v>
      </c>
      <c r="H67" s="247">
        <f t="shared" si="12"/>
        <v>5120</v>
      </c>
      <c r="I67" s="247">
        <f t="shared" si="15"/>
        <v>12800</v>
      </c>
      <c r="J67" s="247">
        <f t="shared" si="14"/>
        <v>30720</v>
      </c>
    </row>
    <row r="68" spans="1:10" s="255" customFormat="1" x14ac:dyDescent="0.2">
      <c r="A68" s="41" t="s">
        <v>132</v>
      </c>
      <c r="B68" s="243"/>
      <c r="C68" s="30" t="s">
        <v>176</v>
      </c>
      <c r="D68" s="29">
        <v>2006</v>
      </c>
      <c r="E68" s="274">
        <v>65000</v>
      </c>
      <c r="F68" s="245">
        <f>J68/E68</f>
        <v>0.6</v>
      </c>
      <c r="G68" s="260">
        <f>E68*25%</f>
        <v>16250</v>
      </c>
      <c r="H68" s="247">
        <f t="shared" si="12"/>
        <v>6500</v>
      </c>
      <c r="I68" s="247">
        <f>E68*25%</f>
        <v>16250</v>
      </c>
      <c r="J68" s="247">
        <f t="shared" si="14"/>
        <v>39000</v>
      </c>
    </row>
    <row r="69" spans="1:10" s="275" customFormat="1" ht="40.799999999999997" x14ac:dyDescent="0.2">
      <c r="A69" s="41" t="s">
        <v>138</v>
      </c>
      <c r="B69" s="243" t="s">
        <v>154</v>
      </c>
      <c r="C69" s="30" t="s">
        <v>177</v>
      </c>
      <c r="D69" s="18">
        <v>2006</v>
      </c>
      <c r="E69" s="256">
        <v>16000</v>
      </c>
      <c r="F69" s="245">
        <f t="shared" si="10"/>
        <v>0.6</v>
      </c>
      <c r="G69" s="247">
        <v>4000</v>
      </c>
      <c r="H69" s="247">
        <f t="shared" si="12"/>
        <v>1600</v>
      </c>
      <c r="I69" s="247">
        <f t="shared" si="15"/>
        <v>4000</v>
      </c>
      <c r="J69" s="247">
        <f t="shared" si="14"/>
        <v>9600</v>
      </c>
    </row>
    <row r="70" spans="1:10" s="248" customFormat="1" ht="20.399999999999999" x14ac:dyDescent="0.2">
      <c r="A70" s="41" t="s">
        <v>139</v>
      </c>
      <c r="B70" s="243" t="s">
        <v>155</v>
      </c>
      <c r="C70" s="30" t="s">
        <v>178</v>
      </c>
      <c r="D70" s="28">
        <v>2006</v>
      </c>
      <c r="E70" s="244">
        <v>6390.5</v>
      </c>
      <c r="F70" s="245">
        <f t="shared" si="10"/>
        <v>0.59999843517721618</v>
      </c>
      <c r="G70" s="246">
        <v>1597.62</v>
      </c>
      <c r="H70" s="247">
        <f t="shared" si="12"/>
        <v>639.05000000000007</v>
      </c>
      <c r="I70" s="247">
        <f t="shared" si="15"/>
        <v>1597.62</v>
      </c>
      <c r="J70" s="247">
        <f t="shared" si="14"/>
        <v>3834.29</v>
      </c>
    </row>
    <row r="71" spans="1:10" s="248" customFormat="1" x14ac:dyDescent="0.2">
      <c r="A71" s="41" t="s">
        <v>21</v>
      </c>
      <c r="B71" s="243" t="s">
        <v>156</v>
      </c>
      <c r="C71" s="30" t="s">
        <v>179</v>
      </c>
      <c r="D71" s="28">
        <v>2006</v>
      </c>
      <c r="E71" s="244">
        <v>25995.8</v>
      </c>
      <c r="F71" s="245">
        <f t="shared" si="10"/>
        <v>0.6</v>
      </c>
      <c r="G71" s="246">
        <v>6498.95</v>
      </c>
      <c r="H71" s="247">
        <f t="shared" si="12"/>
        <v>2599.58</v>
      </c>
      <c r="I71" s="247">
        <f t="shared" si="15"/>
        <v>6498.95</v>
      </c>
      <c r="J71" s="247">
        <f t="shared" si="14"/>
        <v>15597.48</v>
      </c>
    </row>
    <row r="72" spans="1:10" s="248" customFormat="1" ht="20.399999999999999" x14ac:dyDescent="0.2">
      <c r="A72" s="41" t="s">
        <v>140</v>
      </c>
      <c r="B72" s="243"/>
      <c r="C72" s="30" t="s">
        <v>180</v>
      </c>
      <c r="D72" s="28">
        <v>2006</v>
      </c>
      <c r="E72" s="244">
        <v>85000</v>
      </c>
      <c r="F72" s="245">
        <f t="shared" si="10"/>
        <v>0.6</v>
      </c>
      <c r="G72" s="246">
        <f>E72*25%</f>
        <v>21250</v>
      </c>
      <c r="H72" s="247">
        <f t="shared" si="12"/>
        <v>8500</v>
      </c>
      <c r="I72" s="247">
        <f>E72*25%</f>
        <v>21250</v>
      </c>
      <c r="J72" s="247">
        <f t="shared" si="14"/>
        <v>51000</v>
      </c>
    </row>
    <row r="73" spans="1:10" s="248" customFormat="1" ht="20.399999999999999" x14ac:dyDescent="0.2">
      <c r="A73" s="41" t="s">
        <v>141</v>
      </c>
      <c r="B73" s="243" t="s">
        <v>157</v>
      </c>
      <c r="C73" s="30" t="s">
        <v>181</v>
      </c>
      <c r="D73" s="28">
        <v>2006</v>
      </c>
      <c r="E73" s="244">
        <v>18339.88</v>
      </c>
      <c r="F73" s="245">
        <f t="shared" si="10"/>
        <v>0.6</v>
      </c>
      <c r="G73" s="246">
        <v>4584.97</v>
      </c>
      <c r="H73" s="247">
        <f t="shared" si="12"/>
        <v>1833.9880000000003</v>
      </c>
      <c r="I73" s="247">
        <f t="shared" si="15"/>
        <v>4584.97</v>
      </c>
      <c r="J73" s="247">
        <f t="shared" si="14"/>
        <v>11003.928</v>
      </c>
    </row>
    <row r="74" spans="1:10" s="248" customFormat="1" x14ac:dyDescent="0.2">
      <c r="A74" s="41" t="s">
        <v>142</v>
      </c>
      <c r="B74" s="243" t="s">
        <v>158</v>
      </c>
      <c r="C74" s="30" t="s">
        <v>182</v>
      </c>
      <c r="D74" s="28">
        <v>2006</v>
      </c>
      <c r="E74" s="244">
        <v>9850</v>
      </c>
      <c r="F74" s="245">
        <f t="shared" si="10"/>
        <v>0.6</v>
      </c>
      <c r="G74" s="246">
        <v>2462.5</v>
      </c>
      <c r="H74" s="247">
        <f t="shared" si="12"/>
        <v>985</v>
      </c>
      <c r="I74" s="247">
        <f t="shared" si="15"/>
        <v>2462.5</v>
      </c>
      <c r="J74" s="247">
        <f t="shared" si="14"/>
        <v>5910</v>
      </c>
    </row>
    <row r="75" spans="1:10" s="248" customFormat="1" ht="20.399999999999999" x14ac:dyDescent="0.2">
      <c r="A75" s="41" t="s">
        <v>16</v>
      </c>
      <c r="B75" s="243" t="s">
        <v>159</v>
      </c>
      <c r="C75" s="30" t="s">
        <v>183</v>
      </c>
      <c r="D75" s="28">
        <v>2006</v>
      </c>
      <c r="E75" s="244">
        <v>56100</v>
      </c>
      <c r="F75" s="245">
        <f t="shared" si="10"/>
        <v>0.54563279857397506</v>
      </c>
      <c r="G75" s="246">
        <v>12500</v>
      </c>
      <c r="H75" s="247">
        <f t="shared" si="12"/>
        <v>5610</v>
      </c>
      <c r="I75" s="247">
        <f t="shared" si="15"/>
        <v>12500</v>
      </c>
      <c r="J75" s="247">
        <f t="shared" si="14"/>
        <v>30610</v>
      </c>
    </row>
    <row r="76" spans="1:10" s="248" customFormat="1" ht="71.400000000000006" x14ac:dyDescent="0.2">
      <c r="A76" s="242" t="s">
        <v>143</v>
      </c>
      <c r="B76" s="243" t="s">
        <v>160</v>
      </c>
      <c r="C76" s="33" t="s">
        <v>184</v>
      </c>
      <c r="D76" s="28">
        <v>2006</v>
      </c>
      <c r="E76" s="244">
        <v>158563</v>
      </c>
      <c r="F76" s="245">
        <f t="shared" si="10"/>
        <v>0.4000003783984914</v>
      </c>
      <c r="G76" s="246">
        <v>23784.48</v>
      </c>
      <c r="H76" s="247">
        <f t="shared" si="12"/>
        <v>15856.300000000001</v>
      </c>
      <c r="I76" s="247">
        <f t="shared" si="15"/>
        <v>23784.48</v>
      </c>
      <c r="J76" s="247">
        <f t="shared" si="14"/>
        <v>63425.259999999995</v>
      </c>
    </row>
  </sheetData>
  <dataValidations disablePrompts="1" count="1">
    <dataValidation type="list" allowBlank="1" showInputMessage="1" showErrorMessage="1" sqref="FV2:FV25 PR2:PR25 ZN2:ZN25 AJJ2:AJJ25 ATF2:ATF25 BDB2:BDB25 BMX2:BMX25 BWT2:BWT25 CGP2:CGP25 CQL2:CQL25 DAH2:DAH25 DKD2:DKD25 DTZ2:DTZ25 EDV2:EDV25 ENR2:ENR25 EXN2:EXN25 FHJ2:FHJ25 FRF2:FRF25 GBB2:GBB25 GKX2:GKX25 GUT2:GUT25 HEP2:HEP25 HOL2:HOL25 HYH2:HYH25 IID2:IID25 IRZ2:IRZ25 JBV2:JBV25 JLR2:JLR25 JVN2:JVN25 KFJ2:KFJ25 KPF2:KPF25 KZB2:KZB25 LIX2:LIX25 LST2:LST25 MCP2:MCP25 MML2:MML25 MWH2:MWH25 NGD2:NGD25 NPZ2:NPZ25 NZV2:NZV25 OJR2:OJR25 OTN2:OTN25 PDJ2:PDJ25 PNF2:PNF25 PXB2:PXB25 QGX2:QGX25 QQT2:QQT25 RAP2:RAP25 RKL2:RKL25 RUH2:RUH25 SED2:SED25 SNZ2:SNZ25 SXV2:SXV25 THR2:THR25 TRN2:TRN25 UBJ2:UBJ25 ULF2:ULF25 UVB2:UVB25 VEX2:VEX25 VOT2:VOT25 VYP2:VYP25 WIL2:WIL25 WSH2:WSH25 ED27:ED49 NZ27:NZ49 XV27:XV49 AHR27:AHR49 ARN27:ARN49 BBJ27:BBJ49 BLF27:BLF49 BVB27:BVB49 CEX27:CEX49 COT27:COT49 CYP27:CYP49 DIL27:DIL49 DSH27:DSH49 ECD27:ECD49 ELZ27:ELZ49 EVV27:EVV49 FFR27:FFR49 FPN27:FPN49 FZJ27:FZJ49 GJF27:GJF49 GTB27:GTB49 HCX27:HCX49 HMT27:HMT49 HWP27:HWP49 IGL27:IGL49 IQH27:IQH49 JAD27:JAD49 JJZ27:JJZ49 JTV27:JTV49 KDR27:KDR49 KNN27:KNN49 KXJ27:KXJ49 LHF27:LHF49 LRB27:LRB49 MAX27:MAX49 MKT27:MKT49 MUP27:MUP49 NEL27:NEL49 NOH27:NOH49 NYD27:NYD49 OHZ27:OHZ49 ORV27:ORV49 PBR27:PBR49 PLN27:PLN49 PVJ27:PVJ49 QFF27:QFF49 QPB27:QPB49 QYX27:QYX49 RIT27:RIT49 RSP27:RSP49 SCL27:SCL49 SMH27:SMH49 SWD27:SWD49 TFZ27:TFZ49 TPV27:TPV49 TZR27:TZR49 UJN27:UJN49 UTJ27:UTJ49 VDF27:VDF49 VNB27:VNB49 VWX27:VWX49 WGT27:WGT49 WQP27:WQP49 WQP51:WQP76 WGT51:WGT76 VWX51:VWX76 VNB51:VNB76 VDF51:VDF76 UTJ51:UTJ76 UJN51:UJN76 TZR51:TZR76 TPV51:TPV76 TFZ51:TFZ76 SWD51:SWD76 SMH51:SMH76 SCL51:SCL76 RSP51:RSP76 RIT51:RIT76 QYX51:QYX76 QPB51:QPB76 QFF51:QFF76 PVJ51:PVJ76 PLN51:PLN76 PBR51:PBR76 ORV51:ORV76 OHZ51:OHZ76 NYD51:NYD76 NOH51:NOH76 NEL51:NEL76 MUP51:MUP76 MKT51:MKT76 MAX51:MAX76 LRB51:LRB76 LHF51:LHF76 KXJ51:KXJ76 KNN51:KNN76 KDR51:KDR76 JTV51:JTV76 JJZ51:JJZ76 JAD51:JAD76 IQH51:IQH76 IGL51:IGL76 HWP51:HWP76 HMT51:HMT76 HCX51:HCX76 GTB51:GTB76 GJF51:GJF76 FZJ51:FZJ76 FPN51:FPN76 FFR51:FFR76 EVV51:EVV76 ELZ51:ELZ76 ECD51:ECD76 DSH51:DSH76 DIL51:DIL76 CYP51:CYP76 COT51:COT76 CEX51:CEX76 BVB51:BVB76 BLF51:BLF76 BBJ51:BBJ76 ARN51:ARN76 AHR51:AHR76 XV51:XV76 NZ51:NZ76 ED51:ED76">
      <formula1>maatregelnrs</formula1>
    </dataValidation>
  </dataValidations>
  <pageMargins left="0.31496062992125984" right="0.31496062992125984" top="0.15748031496062992" bottom="0.35433070866141736" header="0.31496062992125984" footer="0.31496062992125984"/>
  <pageSetup paperSize="9" scale="78" fitToHeight="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43"/>
  <sheetViews>
    <sheetView topLeftCell="A41" zoomScale="90" zoomScaleNormal="90" workbookViewId="0">
      <selection activeCell="B144" sqref="B144"/>
    </sheetView>
  </sheetViews>
  <sheetFormatPr defaultRowHeight="14.4" x14ac:dyDescent="0.3"/>
  <cols>
    <col min="1" max="1" width="20" customWidth="1"/>
    <col min="2" max="2" width="12.88671875" customWidth="1"/>
    <col min="3" max="3" width="23.6640625" customWidth="1"/>
    <col min="4" max="4" width="14.5546875" bestFit="1" customWidth="1"/>
    <col min="5" max="5" width="14.44140625" customWidth="1"/>
    <col min="6" max="6" width="15.5546875" customWidth="1"/>
    <col min="7" max="7" width="18.6640625" customWidth="1"/>
    <col min="8" max="8" width="14.6640625" customWidth="1"/>
    <col min="9" max="9" width="14.33203125" customWidth="1"/>
    <col min="10" max="10" width="12.33203125" customWidth="1"/>
    <col min="11" max="11" width="16.33203125" customWidth="1"/>
  </cols>
  <sheetData>
    <row r="1" spans="1:11" s="1" customFormat="1" ht="45.75" thickBot="1" x14ac:dyDescent="0.3">
      <c r="A1" s="8" t="s">
        <v>0</v>
      </c>
      <c r="B1" s="8" t="s">
        <v>1</v>
      </c>
      <c r="C1" s="8" t="s">
        <v>2</v>
      </c>
      <c r="D1" s="124" t="s">
        <v>3</v>
      </c>
      <c r="E1" s="9" t="s">
        <v>4</v>
      </c>
      <c r="F1" s="51" t="s">
        <v>892</v>
      </c>
      <c r="G1" s="11" t="s">
        <v>6</v>
      </c>
      <c r="H1" s="51" t="s">
        <v>7</v>
      </c>
      <c r="I1" s="51" t="s">
        <v>8</v>
      </c>
      <c r="J1" s="51" t="s">
        <v>9</v>
      </c>
      <c r="K1" s="51" t="s">
        <v>10</v>
      </c>
    </row>
    <row r="2" spans="1:11" s="2" customFormat="1" ht="34.200000000000003" x14ac:dyDescent="0.3">
      <c r="A2" s="52" t="s">
        <v>187</v>
      </c>
      <c r="B2" s="16" t="s">
        <v>188</v>
      </c>
      <c r="C2" s="16" t="s">
        <v>189</v>
      </c>
      <c r="D2" s="16"/>
      <c r="E2" s="20">
        <v>2007</v>
      </c>
      <c r="F2" s="53">
        <v>754819</v>
      </c>
      <c r="G2" s="19">
        <v>0.2</v>
      </c>
      <c r="H2" s="54">
        <f t="shared" ref="H2:H23" si="0">K2*30%</f>
        <v>45289.140000000007</v>
      </c>
      <c r="I2" s="54">
        <f t="shared" ref="I2:I23" si="1">K2*(2700/5200)*70%</f>
        <v>54869.535000000011</v>
      </c>
      <c r="J2" s="54">
        <f t="shared" ref="J2:J23" si="2">K2*(2500/5200)*70%</f>
        <v>50805.125000000007</v>
      </c>
      <c r="K2" s="54">
        <f t="shared" ref="K2:K23" si="3">F2*G2</f>
        <v>150963.80000000002</v>
      </c>
    </row>
    <row r="3" spans="1:11" s="6" customFormat="1" ht="34.200000000000003" x14ac:dyDescent="0.3">
      <c r="A3" s="55" t="s">
        <v>190</v>
      </c>
      <c r="B3" s="17" t="s">
        <v>191</v>
      </c>
      <c r="C3" s="3" t="s">
        <v>192</v>
      </c>
      <c r="D3" s="3"/>
      <c r="E3" s="21">
        <v>2007</v>
      </c>
      <c r="F3" s="56">
        <v>21300</v>
      </c>
      <c r="G3" s="12">
        <v>0.65</v>
      </c>
      <c r="H3" s="57">
        <f t="shared" si="0"/>
        <v>4153.5</v>
      </c>
      <c r="I3" s="57">
        <f t="shared" si="1"/>
        <v>5032.125</v>
      </c>
      <c r="J3" s="57">
        <f t="shared" si="2"/>
        <v>4659.375</v>
      </c>
      <c r="K3" s="57">
        <f t="shared" si="3"/>
        <v>13845</v>
      </c>
    </row>
    <row r="4" spans="1:11" s="6" customFormat="1" x14ac:dyDescent="0.3">
      <c r="A4" s="55" t="s">
        <v>193</v>
      </c>
      <c r="B4" s="17" t="s">
        <v>194</v>
      </c>
      <c r="C4" s="3" t="s">
        <v>195</v>
      </c>
      <c r="D4" s="3"/>
      <c r="E4" s="18">
        <v>2007</v>
      </c>
      <c r="F4" s="56">
        <v>261490.83</v>
      </c>
      <c r="G4" s="12">
        <v>0.5</v>
      </c>
      <c r="H4" s="57">
        <f t="shared" si="0"/>
        <v>39223.624499999998</v>
      </c>
      <c r="I4" s="57">
        <f t="shared" si="1"/>
        <v>47520.929682692302</v>
      </c>
      <c r="J4" s="57">
        <f t="shared" si="2"/>
        <v>44000.860817307686</v>
      </c>
      <c r="K4" s="57">
        <f t="shared" si="3"/>
        <v>130745.41499999999</v>
      </c>
    </row>
    <row r="5" spans="1:11" s="6" customFormat="1" ht="22.8" x14ac:dyDescent="0.3">
      <c r="A5" s="55" t="s">
        <v>196</v>
      </c>
      <c r="B5" s="17" t="s">
        <v>197</v>
      </c>
      <c r="C5" s="3" t="s">
        <v>198</v>
      </c>
      <c r="D5" s="3"/>
      <c r="E5" s="21">
        <v>2007</v>
      </c>
      <c r="F5" s="56">
        <v>97500</v>
      </c>
      <c r="G5" s="12">
        <v>0.65</v>
      </c>
      <c r="H5" s="57">
        <f t="shared" si="0"/>
        <v>19012.5</v>
      </c>
      <c r="I5" s="57">
        <f t="shared" si="1"/>
        <v>23034.375</v>
      </c>
      <c r="J5" s="57">
        <f t="shared" si="2"/>
        <v>21328.125</v>
      </c>
      <c r="K5" s="57">
        <f t="shared" si="3"/>
        <v>63375</v>
      </c>
    </row>
    <row r="6" spans="1:11" s="6" customFormat="1" ht="34.200000000000003" x14ac:dyDescent="0.3">
      <c r="A6" s="58" t="s">
        <v>199</v>
      </c>
      <c r="B6" s="17" t="s">
        <v>200</v>
      </c>
      <c r="C6" s="17" t="s">
        <v>201</v>
      </c>
      <c r="D6" s="13"/>
      <c r="E6" s="18">
        <v>2007</v>
      </c>
      <c r="F6" s="56">
        <v>172000</v>
      </c>
      <c r="G6" s="12">
        <v>0.65</v>
      </c>
      <c r="H6" s="57">
        <f t="shared" si="0"/>
        <v>33540</v>
      </c>
      <c r="I6" s="57">
        <f t="shared" si="1"/>
        <v>40635</v>
      </c>
      <c r="J6" s="57">
        <f t="shared" si="2"/>
        <v>37625</v>
      </c>
      <c r="K6" s="57">
        <f t="shared" si="3"/>
        <v>111800</v>
      </c>
    </row>
    <row r="7" spans="1:11" s="6" customFormat="1" ht="22.8" x14ac:dyDescent="0.3">
      <c r="A7" s="55" t="s">
        <v>12</v>
      </c>
      <c r="B7" s="17" t="s">
        <v>202</v>
      </c>
      <c r="C7" s="3" t="s">
        <v>203</v>
      </c>
      <c r="D7" s="3"/>
      <c r="E7" s="21">
        <v>2007</v>
      </c>
      <c r="F7" s="56">
        <v>15000</v>
      </c>
      <c r="G7" s="12">
        <v>0.65</v>
      </c>
      <c r="H7" s="57">
        <f t="shared" si="0"/>
        <v>2925</v>
      </c>
      <c r="I7" s="57">
        <f t="shared" si="1"/>
        <v>3543.75</v>
      </c>
      <c r="J7" s="57">
        <f t="shared" si="2"/>
        <v>3281.25</v>
      </c>
      <c r="K7" s="57">
        <f t="shared" si="3"/>
        <v>9750</v>
      </c>
    </row>
    <row r="8" spans="1:11" s="6" customFormat="1" ht="34.200000000000003" x14ac:dyDescent="0.3">
      <c r="A8" s="3" t="s">
        <v>204</v>
      </c>
      <c r="B8" s="17" t="s">
        <v>205</v>
      </c>
      <c r="C8" s="17" t="s">
        <v>206</v>
      </c>
      <c r="D8" s="17"/>
      <c r="E8" s="18">
        <v>2007</v>
      </c>
      <c r="F8" s="56">
        <v>91868</v>
      </c>
      <c r="G8" s="12">
        <v>0.65</v>
      </c>
      <c r="H8" s="57">
        <f t="shared" si="0"/>
        <v>17914.260000000002</v>
      </c>
      <c r="I8" s="57">
        <f t="shared" si="1"/>
        <v>21703.815000000002</v>
      </c>
      <c r="J8" s="57">
        <f t="shared" si="2"/>
        <v>20096.125</v>
      </c>
      <c r="K8" s="57">
        <f t="shared" si="3"/>
        <v>59714.200000000004</v>
      </c>
    </row>
    <row r="9" spans="1:11" s="6" customFormat="1" ht="34.200000000000003" x14ac:dyDescent="0.3">
      <c r="A9" s="55" t="s">
        <v>207</v>
      </c>
      <c r="B9" s="17" t="s">
        <v>208</v>
      </c>
      <c r="C9" s="3" t="s">
        <v>209</v>
      </c>
      <c r="D9" s="3"/>
      <c r="E9" s="21">
        <v>2007</v>
      </c>
      <c r="F9" s="56">
        <v>26260</v>
      </c>
      <c r="G9" s="12">
        <v>0.65</v>
      </c>
      <c r="H9" s="57">
        <f t="shared" si="0"/>
        <v>5120.7</v>
      </c>
      <c r="I9" s="57">
        <f t="shared" si="1"/>
        <v>6203.9249999999993</v>
      </c>
      <c r="J9" s="57">
        <f t="shared" si="2"/>
        <v>5744.375</v>
      </c>
      <c r="K9" s="57">
        <f t="shared" si="3"/>
        <v>17069</v>
      </c>
    </row>
    <row r="10" spans="1:11" s="6" customFormat="1" ht="34.200000000000003" x14ac:dyDescent="0.3">
      <c r="A10" s="55" t="s">
        <v>210</v>
      </c>
      <c r="B10" s="17" t="s">
        <v>211</v>
      </c>
      <c r="C10" s="3" t="s">
        <v>212</v>
      </c>
      <c r="D10" s="3"/>
      <c r="E10" s="18">
        <v>2007</v>
      </c>
      <c r="F10" s="56">
        <v>130743.83</v>
      </c>
      <c r="G10" s="12">
        <v>0.65</v>
      </c>
      <c r="H10" s="57">
        <f t="shared" si="0"/>
        <v>25495.046850000002</v>
      </c>
      <c r="I10" s="57">
        <f t="shared" si="1"/>
        <v>30888.229837500003</v>
      </c>
      <c r="J10" s="57">
        <f t="shared" si="2"/>
        <v>28600.212812500005</v>
      </c>
      <c r="K10" s="57">
        <f t="shared" si="3"/>
        <v>84983.489500000011</v>
      </c>
    </row>
    <row r="11" spans="1:11" s="6" customFormat="1" ht="34.200000000000003" x14ac:dyDescent="0.3">
      <c r="A11" s="55" t="s">
        <v>213</v>
      </c>
      <c r="B11" s="17" t="s">
        <v>214</v>
      </c>
      <c r="C11" s="3" t="s">
        <v>215</v>
      </c>
      <c r="D11" s="4"/>
      <c r="E11" s="21">
        <v>2007</v>
      </c>
      <c r="F11" s="56">
        <v>76812.5</v>
      </c>
      <c r="G11" s="12">
        <v>0.65</v>
      </c>
      <c r="H11" s="57">
        <f t="shared" si="0"/>
        <v>14978.4375</v>
      </c>
      <c r="I11" s="57">
        <f t="shared" si="1"/>
        <v>18146.953125</v>
      </c>
      <c r="J11" s="57">
        <f t="shared" si="2"/>
        <v>16802.734375</v>
      </c>
      <c r="K11" s="57">
        <f t="shared" si="3"/>
        <v>49928.125</v>
      </c>
    </row>
    <row r="12" spans="1:11" s="6" customFormat="1" ht="45.6" x14ac:dyDescent="0.3">
      <c r="A12" s="59" t="s">
        <v>216</v>
      </c>
      <c r="B12" s="17" t="s">
        <v>217</v>
      </c>
      <c r="C12" s="17" t="s">
        <v>218</v>
      </c>
      <c r="D12" s="17"/>
      <c r="E12" s="18">
        <v>2007</v>
      </c>
      <c r="F12" s="56">
        <v>114950</v>
      </c>
      <c r="G12" s="12">
        <v>0.65</v>
      </c>
      <c r="H12" s="57">
        <f t="shared" si="0"/>
        <v>22415.25</v>
      </c>
      <c r="I12" s="57">
        <f t="shared" si="1"/>
        <v>27156.9375</v>
      </c>
      <c r="J12" s="57">
        <f t="shared" si="2"/>
        <v>25145.3125</v>
      </c>
      <c r="K12" s="57">
        <f t="shared" si="3"/>
        <v>74717.5</v>
      </c>
    </row>
    <row r="13" spans="1:11" s="6" customFormat="1" ht="45.6" x14ac:dyDescent="0.3">
      <c r="A13" s="58" t="s">
        <v>219</v>
      </c>
      <c r="B13" s="17" t="s">
        <v>220</v>
      </c>
      <c r="C13" s="17" t="s">
        <v>221</v>
      </c>
      <c r="D13" s="17"/>
      <c r="E13" s="21">
        <v>2007</v>
      </c>
      <c r="F13" s="56">
        <v>119428.34</v>
      </c>
      <c r="G13" s="12">
        <v>0.65</v>
      </c>
      <c r="H13" s="57">
        <f t="shared" si="0"/>
        <v>23288.526300000001</v>
      </c>
      <c r="I13" s="57">
        <f t="shared" si="1"/>
        <v>28214.945325000001</v>
      </c>
      <c r="J13" s="57">
        <f t="shared" si="2"/>
        <v>26124.949375</v>
      </c>
      <c r="K13" s="57">
        <f t="shared" si="3"/>
        <v>77628.421000000002</v>
      </c>
    </row>
    <row r="14" spans="1:11" s="6" customFormat="1" ht="22.8" x14ac:dyDescent="0.3">
      <c r="A14" s="55" t="s">
        <v>222</v>
      </c>
      <c r="B14" s="17" t="s">
        <v>223</v>
      </c>
      <c r="C14" s="3" t="s">
        <v>224</v>
      </c>
      <c r="D14" s="4"/>
      <c r="E14" s="18">
        <v>2007</v>
      </c>
      <c r="F14" s="56">
        <v>38838</v>
      </c>
      <c r="G14" s="12">
        <v>0.65</v>
      </c>
      <c r="H14" s="57">
        <f t="shared" si="0"/>
        <v>7573.41</v>
      </c>
      <c r="I14" s="57">
        <f t="shared" si="1"/>
        <v>9175.4774999999991</v>
      </c>
      <c r="J14" s="57">
        <f t="shared" si="2"/>
        <v>8495.8125</v>
      </c>
      <c r="K14" s="57">
        <f t="shared" si="3"/>
        <v>25244.7</v>
      </c>
    </row>
    <row r="15" spans="1:11" s="6" customFormat="1" ht="68.400000000000006" x14ac:dyDescent="0.3">
      <c r="A15" s="55" t="s">
        <v>222</v>
      </c>
      <c r="B15" s="17" t="s">
        <v>225</v>
      </c>
      <c r="C15" s="3" t="s">
        <v>226</v>
      </c>
      <c r="D15" s="3"/>
      <c r="E15" s="21">
        <v>2007</v>
      </c>
      <c r="F15" s="56">
        <f>185030-9672</f>
        <v>175358</v>
      </c>
      <c r="G15" s="12">
        <v>0.5</v>
      </c>
      <c r="H15" s="57">
        <f t="shared" si="0"/>
        <v>26303.7</v>
      </c>
      <c r="I15" s="57">
        <f t="shared" si="1"/>
        <v>31867.94423076923</v>
      </c>
      <c r="J15" s="57">
        <f t="shared" si="2"/>
        <v>29507.355769230766</v>
      </c>
      <c r="K15" s="57">
        <f t="shared" si="3"/>
        <v>87679</v>
      </c>
    </row>
    <row r="16" spans="1:11" s="25" customFormat="1" ht="22.8" x14ac:dyDescent="0.3">
      <c r="A16" s="60" t="s">
        <v>227</v>
      </c>
      <c r="B16" s="23" t="s">
        <v>228</v>
      </c>
      <c r="C16" s="23" t="s">
        <v>229</v>
      </c>
      <c r="D16" s="23"/>
      <c r="E16" s="24">
        <v>2007</v>
      </c>
      <c r="F16" s="61">
        <v>157075</v>
      </c>
      <c r="G16" s="62">
        <v>0.65</v>
      </c>
      <c r="H16" s="63">
        <f t="shared" si="0"/>
        <v>30629.625</v>
      </c>
      <c r="I16" s="63">
        <f t="shared" si="1"/>
        <v>37108.96875</v>
      </c>
      <c r="J16" s="63">
        <f t="shared" si="2"/>
        <v>34360.15625</v>
      </c>
      <c r="K16" s="63">
        <f t="shared" si="3"/>
        <v>102098.75</v>
      </c>
    </row>
    <row r="17" spans="1:11" s="25" customFormat="1" ht="22.8" x14ac:dyDescent="0.3">
      <c r="A17" s="60" t="s">
        <v>15</v>
      </c>
      <c r="B17" s="23" t="s">
        <v>230</v>
      </c>
      <c r="C17" s="23" t="s">
        <v>231</v>
      </c>
      <c r="D17" s="26"/>
      <c r="E17" s="24">
        <v>2007</v>
      </c>
      <c r="F17" s="61">
        <v>25000</v>
      </c>
      <c r="G17" s="62">
        <v>0.5</v>
      </c>
      <c r="H17" s="63">
        <f t="shared" si="0"/>
        <v>3750</v>
      </c>
      <c r="I17" s="63">
        <f t="shared" si="1"/>
        <v>4543.2692307692314</v>
      </c>
      <c r="J17" s="63">
        <f t="shared" si="2"/>
        <v>4206.7307692307695</v>
      </c>
      <c r="K17" s="63">
        <f t="shared" si="3"/>
        <v>12500</v>
      </c>
    </row>
    <row r="18" spans="1:11" s="25" customFormat="1" ht="39" customHeight="1" x14ac:dyDescent="0.25">
      <c r="A18" s="60" t="s">
        <v>232</v>
      </c>
      <c r="B18" s="23" t="s">
        <v>233</v>
      </c>
      <c r="C18" s="23" t="s">
        <v>234</v>
      </c>
      <c r="D18" s="23"/>
      <c r="E18" s="24">
        <v>2007</v>
      </c>
      <c r="F18" s="61">
        <v>245709.9</v>
      </c>
      <c r="G18" s="62">
        <v>0.65</v>
      </c>
      <c r="H18" s="63">
        <f t="shared" si="0"/>
        <v>47913.430499999995</v>
      </c>
      <c r="I18" s="63">
        <f t="shared" si="1"/>
        <v>58048.963875000001</v>
      </c>
      <c r="J18" s="63">
        <f t="shared" si="2"/>
        <v>53749.040624999994</v>
      </c>
      <c r="K18" s="63">
        <f t="shared" si="3"/>
        <v>159711.435</v>
      </c>
    </row>
    <row r="19" spans="1:11" s="6" customFormat="1" ht="22.8" x14ac:dyDescent="0.3">
      <c r="A19" s="55" t="s">
        <v>190</v>
      </c>
      <c r="B19" s="17" t="s">
        <v>235</v>
      </c>
      <c r="C19" s="3" t="s">
        <v>236</v>
      </c>
      <c r="D19" s="3"/>
      <c r="E19" s="21">
        <v>2007</v>
      </c>
      <c r="F19" s="56">
        <v>133000</v>
      </c>
      <c r="G19" s="12">
        <v>0.65</v>
      </c>
      <c r="H19" s="57">
        <f t="shared" si="0"/>
        <v>25935</v>
      </c>
      <c r="I19" s="57">
        <f t="shared" si="1"/>
        <v>31421.250000000004</v>
      </c>
      <c r="J19" s="57">
        <f t="shared" si="2"/>
        <v>29093.749999999996</v>
      </c>
      <c r="K19" s="57">
        <f t="shared" si="3"/>
        <v>86450</v>
      </c>
    </row>
    <row r="20" spans="1:11" s="6" customFormat="1" ht="22.8" x14ac:dyDescent="0.3">
      <c r="A20" s="58" t="s">
        <v>237</v>
      </c>
      <c r="B20" s="17" t="s">
        <v>238</v>
      </c>
      <c r="C20" s="17" t="s">
        <v>239</v>
      </c>
      <c r="D20" s="13"/>
      <c r="E20" s="18">
        <v>2007</v>
      </c>
      <c r="F20" s="56">
        <v>38000</v>
      </c>
      <c r="G20" s="12">
        <v>0.65</v>
      </c>
      <c r="H20" s="57">
        <f t="shared" si="0"/>
        <v>7410</v>
      </c>
      <c r="I20" s="57">
        <f t="shared" si="1"/>
        <v>8977.5</v>
      </c>
      <c r="J20" s="57">
        <f t="shared" si="2"/>
        <v>8312.5</v>
      </c>
      <c r="K20" s="57">
        <f t="shared" si="3"/>
        <v>24700</v>
      </c>
    </row>
    <row r="21" spans="1:11" s="6" customFormat="1" ht="34.200000000000003" x14ac:dyDescent="0.3">
      <c r="A21" s="58" t="s">
        <v>240</v>
      </c>
      <c r="B21" s="17" t="s">
        <v>241</v>
      </c>
      <c r="C21" s="17" t="s">
        <v>242</v>
      </c>
      <c r="D21" s="17"/>
      <c r="E21" s="21">
        <v>2007</v>
      </c>
      <c r="F21" s="56">
        <v>130248</v>
      </c>
      <c r="G21" s="12">
        <v>0.65</v>
      </c>
      <c r="H21" s="57">
        <f t="shared" si="0"/>
        <v>25398.359999999997</v>
      </c>
      <c r="I21" s="57">
        <f t="shared" si="1"/>
        <v>30771.09</v>
      </c>
      <c r="J21" s="57">
        <f t="shared" si="2"/>
        <v>28491.75</v>
      </c>
      <c r="K21" s="57">
        <f t="shared" si="3"/>
        <v>84661.2</v>
      </c>
    </row>
    <row r="22" spans="1:11" s="6" customFormat="1" ht="34.200000000000003" x14ac:dyDescent="0.3">
      <c r="A22" s="58" t="s">
        <v>243</v>
      </c>
      <c r="B22" s="17" t="s">
        <v>244</v>
      </c>
      <c r="C22" s="17" t="s">
        <v>245</v>
      </c>
      <c r="D22" s="17"/>
      <c r="E22" s="18">
        <v>2007</v>
      </c>
      <c r="F22" s="56">
        <v>40699.279999999999</v>
      </c>
      <c r="G22" s="12">
        <v>0.65</v>
      </c>
      <c r="H22" s="57">
        <f t="shared" si="0"/>
        <v>7936.3595999999998</v>
      </c>
      <c r="I22" s="57">
        <f t="shared" si="1"/>
        <v>9615.2049000000006</v>
      </c>
      <c r="J22" s="57">
        <f t="shared" si="2"/>
        <v>8902.9674999999988</v>
      </c>
      <c r="K22" s="57">
        <f t="shared" si="3"/>
        <v>26454.531999999999</v>
      </c>
    </row>
    <row r="23" spans="1:11" s="6" customFormat="1" ht="46.2" thickBot="1" x14ac:dyDescent="0.35">
      <c r="A23" s="64" t="s">
        <v>246</v>
      </c>
      <c r="B23" s="17" t="s">
        <v>247</v>
      </c>
      <c r="C23" s="5" t="s">
        <v>248</v>
      </c>
      <c r="D23" s="5"/>
      <c r="E23" s="22">
        <v>2007</v>
      </c>
      <c r="F23" s="65">
        <v>48760</v>
      </c>
      <c r="G23" s="48">
        <v>0.65</v>
      </c>
      <c r="H23" s="57">
        <f t="shared" si="0"/>
        <v>9508.1999999999989</v>
      </c>
      <c r="I23" s="57">
        <f t="shared" si="1"/>
        <v>11519.55</v>
      </c>
      <c r="J23" s="57">
        <f t="shared" si="2"/>
        <v>10666.25</v>
      </c>
      <c r="K23" s="66">
        <f t="shared" si="3"/>
        <v>31694</v>
      </c>
    </row>
    <row r="24" spans="1:11" s="1" customFormat="1" ht="57" thickBot="1" x14ac:dyDescent="0.3">
      <c r="A24" s="8" t="s">
        <v>0</v>
      </c>
      <c r="B24" s="8" t="s">
        <v>1</v>
      </c>
      <c r="C24" s="8" t="s">
        <v>2</v>
      </c>
      <c r="D24" s="8" t="s">
        <v>3</v>
      </c>
      <c r="E24" s="9" t="s">
        <v>4</v>
      </c>
      <c r="F24" s="51" t="s">
        <v>486</v>
      </c>
      <c r="G24" s="11" t="s">
        <v>6</v>
      </c>
      <c r="H24" s="51" t="s">
        <v>7</v>
      </c>
      <c r="I24" s="51" t="s">
        <v>8</v>
      </c>
      <c r="J24" s="51" t="s">
        <v>9</v>
      </c>
      <c r="K24" s="51" t="s">
        <v>10</v>
      </c>
    </row>
    <row r="25" spans="1:11" s="2" customFormat="1" ht="34.799999999999997" x14ac:dyDescent="0.25">
      <c r="A25" s="67" t="s">
        <v>249</v>
      </c>
      <c r="B25" s="68" t="s">
        <v>250</v>
      </c>
      <c r="C25" s="67" t="s">
        <v>251</v>
      </c>
      <c r="D25" s="69">
        <f>F25</f>
        <v>200000</v>
      </c>
      <c r="E25" s="20">
        <v>2008</v>
      </c>
      <c r="F25" s="53">
        <v>200000</v>
      </c>
      <c r="G25" s="19">
        <v>0.5</v>
      </c>
      <c r="H25" s="57">
        <f>K25*30%</f>
        <v>30000</v>
      </c>
      <c r="I25" s="57">
        <f>K25*(3700/7800)*70%</f>
        <v>33205.128205128203</v>
      </c>
      <c r="J25" s="57">
        <f>K25*(4100/7800)*70%</f>
        <v>36794.871794871789</v>
      </c>
      <c r="K25" s="57">
        <f>F25*G25</f>
        <v>100000</v>
      </c>
    </row>
    <row r="26" spans="1:11" s="6" customFormat="1" ht="34.799999999999997" x14ac:dyDescent="0.25">
      <c r="A26" s="70" t="s">
        <v>252</v>
      </c>
      <c r="B26" s="17" t="s">
        <v>253</v>
      </c>
      <c r="C26" s="70" t="s">
        <v>254</v>
      </c>
      <c r="D26" s="69">
        <f t="shared" ref="D26:D40" si="4">F26</f>
        <v>148872</v>
      </c>
      <c r="E26" s="21">
        <v>2008</v>
      </c>
      <c r="F26" s="56">
        <v>148872</v>
      </c>
      <c r="G26" s="12">
        <v>0.65</v>
      </c>
      <c r="H26" s="57">
        <f t="shared" ref="H26:H40" si="5">K26*30%</f>
        <v>29030.04</v>
      </c>
      <c r="I26" s="57">
        <f t="shared" ref="I26:I40" si="6">K26*(3700/7800)*70%</f>
        <v>32131.539999999997</v>
      </c>
      <c r="J26" s="57">
        <f t="shared" ref="J26:J40" si="7">K26*(4100/7800)*70%</f>
        <v>35605.22</v>
      </c>
      <c r="K26" s="57">
        <f t="shared" ref="K26:K40" si="8">F26*G26</f>
        <v>96766.8</v>
      </c>
    </row>
    <row r="27" spans="1:11" s="6" customFormat="1" ht="23.4" x14ac:dyDescent="0.25">
      <c r="A27" s="70" t="s">
        <v>255</v>
      </c>
      <c r="B27" s="17" t="s">
        <v>256</v>
      </c>
      <c r="C27" s="70" t="s">
        <v>257</v>
      </c>
      <c r="D27" s="69">
        <f t="shared" si="4"/>
        <v>21425</v>
      </c>
      <c r="E27" s="18">
        <v>2008</v>
      </c>
      <c r="F27" s="56">
        <v>21425</v>
      </c>
      <c r="G27" s="12">
        <v>0.65</v>
      </c>
      <c r="H27" s="57">
        <f t="shared" si="5"/>
        <v>4177.875</v>
      </c>
      <c r="I27" s="57">
        <f t="shared" si="6"/>
        <v>4624.2291666666661</v>
      </c>
      <c r="J27" s="57">
        <f t="shared" si="7"/>
        <v>5124.145833333333</v>
      </c>
      <c r="K27" s="57">
        <f t="shared" si="8"/>
        <v>13926.25</v>
      </c>
    </row>
    <row r="28" spans="1:11" s="6" customFormat="1" ht="46.2" x14ac:dyDescent="0.25">
      <c r="A28" s="70" t="s">
        <v>258</v>
      </c>
      <c r="B28" s="17" t="s">
        <v>259</v>
      </c>
      <c r="C28" s="70" t="s">
        <v>260</v>
      </c>
      <c r="D28" s="69">
        <f t="shared" si="4"/>
        <v>95535.46</v>
      </c>
      <c r="E28" s="21">
        <v>2008</v>
      </c>
      <c r="F28" s="56">
        <v>95535.46</v>
      </c>
      <c r="G28" s="12">
        <v>0.65</v>
      </c>
      <c r="H28" s="57">
        <f t="shared" si="5"/>
        <v>18629.414700000001</v>
      </c>
      <c r="I28" s="57">
        <f t="shared" si="6"/>
        <v>20619.736783333334</v>
      </c>
      <c r="J28" s="57">
        <f t="shared" si="7"/>
        <v>22848.897516666668</v>
      </c>
      <c r="K28" s="57">
        <f t="shared" si="8"/>
        <v>62098.049000000006</v>
      </c>
    </row>
    <row r="29" spans="1:11" s="6" customFormat="1" ht="23.4" x14ac:dyDescent="0.25">
      <c r="A29" s="71" t="s">
        <v>261</v>
      </c>
      <c r="B29" s="17" t="s">
        <v>262</v>
      </c>
      <c r="C29" s="71" t="s">
        <v>263</v>
      </c>
      <c r="D29" s="69">
        <f t="shared" si="4"/>
        <v>127322.52</v>
      </c>
      <c r="E29" s="18">
        <v>2008</v>
      </c>
      <c r="F29" s="56">
        <v>127322.52</v>
      </c>
      <c r="G29" s="12">
        <v>0.65</v>
      </c>
      <c r="H29" s="57">
        <f t="shared" si="5"/>
        <v>24827.8914</v>
      </c>
      <c r="I29" s="57">
        <f t="shared" si="6"/>
        <v>27480.443899999998</v>
      </c>
      <c r="J29" s="57">
        <f t="shared" si="7"/>
        <v>30451.3027</v>
      </c>
      <c r="K29" s="57">
        <f t="shared" si="8"/>
        <v>82759.638000000006</v>
      </c>
    </row>
    <row r="30" spans="1:11" s="6" customFormat="1" ht="46.2" x14ac:dyDescent="0.25">
      <c r="A30" s="70" t="s">
        <v>264</v>
      </c>
      <c r="B30" s="17" t="s">
        <v>265</v>
      </c>
      <c r="C30" s="70" t="s">
        <v>266</v>
      </c>
      <c r="D30" s="69">
        <f t="shared" si="4"/>
        <v>77828.28</v>
      </c>
      <c r="E30" s="21">
        <v>2008</v>
      </c>
      <c r="F30" s="56">
        <v>77828.28</v>
      </c>
      <c r="G30" s="12">
        <v>0.65</v>
      </c>
      <c r="H30" s="57">
        <f t="shared" si="5"/>
        <v>15176.514599999999</v>
      </c>
      <c r="I30" s="57">
        <f t="shared" si="6"/>
        <v>16797.937099999996</v>
      </c>
      <c r="J30" s="57">
        <f t="shared" si="7"/>
        <v>18613.9303</v>
      </c>
      <c r="K30" s="57">
        <f t="shared" si="8"/>
        <v>50588.381999999998</v>
      </c>
    </row>
    <row r="31" spans="1:11" s="6" customFormat="1" ht="34.799999999999997" x14ac:dyDescent="0.25">
      <c r="A31" s="70" t="s">
        <v>267</v>
      </c>
      <c r="B31" s="17" t="s">
        <v>268</v>
      </c>
      <c r="C31" s="70" t="s">
        <v>269</v>
      </c>
      <c r="D31" s="69">
        <f t="shared" si="4"/>
        <v>19798.34</v>
      </c>
      <c r="E31" s="18">
        <v>2008</v>
      </c>
      <c r="F31" s="56">
        <v>19798.34</v>
      </c>
      <c r="G31" s="12">
        <v>0.65</v>
      </c>
      <c r="H31" s="57">
        <f t="shared" si="5"/>
        <v>3860.6763000000001</v>
      </c>
      <c r="I31" s="57">
        <f t="shared" si="6"/>
        <v>4273.141716666667</v>
      </c>
      <c r="J31" s="57">
        <f t="shared" si="7"/>
        <v>4735.1029833333332</v>
      </c>
      <c r="K31" s="57">
        <f t="shared" si="8"/>
        <v>12868.921</v>
      </c>
    </row>
    <row r="32" spans="1:11" s="6" customFormat="1" ht="23.4" x14ac:dyDescent="0.25">
      <c r="A32" s="70" t="s">
        <v>270</v>
      </c>
      <c r="B32" s="17" t="s">
        <v>271</v>
      </c>
      <c r="C32" s="70" t="s">
        <v>272</v>
      </c>
      <c r="D32" s="69">
        <f t="shared" si="4"/>
        <v>136909.4</v>
      </c>
      <c r="E32" s="21">
        <v>2008</v>
      </c>
      <c r="F32" s="56">
        <v>136909.4</v>
      </c>
      <c r="G32" s="12">
        <v>0.65</v>
      </c>
      <c r="H32" s="57">
        <f t="shared" si="5"/>
        <v>26697.332999999999</v>
      </c>
      <c r="I32" s="57">
        <f t="shared" si="6"/>
        <v>29549.612166666666</v>
      </c>
      <c r="J32" s="57">
        <f t="shared" si="7"/>
        <v>32744.164833333332</v>
      </c>
      <c r="K32" s="57">
        <f t="shared" si="8"/>
        <v>88991.11</v>
      </c>
    </row>
    <row r="33" spans="1:11" s="6" customFormat="1" x14ac:dyDescent="0.25">
      <c r="A33" s="72" t="s">
        <v>273</v>
      </c>
      <c r="B33" s="73" t="s">
        <v>274</v>
      </c>
      <c r="C33" s="72" t="s">
        <v>275</v>
      </c>
      <c r="D33" s="74">
        <f t="shared" si="4"/>
        <v>60761.4</v>
      </c>
      <c r="E33" s="27">
        <v>2008</v>
      </c>
      <c r="F33" s="75">
        <v>60761.4</v>
      </c>
      <c r="G33" s="76">
        <v>0.65</v>
      </c>
      <c r="H33" s="77">
        <f>K33*30%</f>
        <v>11848.473</v>
      </c>
      <c r="I33" s="77">
        <f t="shared" si="6"/>
        <v>13114.335499999999</v>
      </c>
      <c r="J33" s="77">
        <f t="shared" si="7"/>
        <v>14532.101500000002</v>
      </c>
      <c r="K33" s="77">
        <f t="shared" si="8"/>
        <v>39494.910000000003</v>
      </c>
    </row>
    <row r="34" spans="1:11" s="15" customFormat="1" ht="23.4" x14ac:dyDescent="0.25">
      <c r="A34" s="70" t="s">
        <v>276</v>
      </c>
      <c r="B34" s="17" t="s">
        <v>277</v>
      </c>
      <c r="C34" s="70" t="s">
        <v>278</v>
      </c>
      <c r="D34" s="78">
        <f t="shared" si="4"/>
        <v>137240</v>
      </c>
      <c r="E34" s="21">
        <v>2008</v>
      </c>
      <c r="F34" s="56">
        <v>137240</v>
      </c>
      <c r="G34" s="12">
        <v>0.65</v>
      </c>
      <c r="H34" s="57">
        <f t="shared" si="5"/>
        <v>26761.8</v>
      </c>
      <c r="I34" s="57">
        <f t="shared" si="6"/>
        <v>29620.966666666664</v>
      </c>
      <c r="J34" s="57">
        <f t="shared" si="7"/>
        <v>32823.23333333333</v>
      </c>
      <c r="K34" s="57">
        <f t="shared" si="8"/>
        <v>89206</v>
      </c>
    </row>
    <row r="35" spans="1:11" s="15" customFormat="1" ht="22.8" x14ac:dyDescent="0.3">
      <c r="A35" s="55" t="s">
        <v>279</v>
      </c>
      <c r="B35" s="17" t="s">
        <v>280</v>
      </c>
      <c r="C35" s="3" t="s">
        <v>281</v>
      </c>
      <c r="D35" s="79">
        <f t="shared" si="4"/>
        <v>112481.73</v>
      </c>
      <c r="E35" s="18">
        <v>2008</v>
      </c>
      <c r="F35" s="56">
        <v>112481.73</v>
      </c>
      <c r="G35" s="14">
        <v>0.31509999999999999</v>
      </c>
      <c r="H35" s="57">
        <f t="shared" si="5"/>
        <v>10632.897936899999</v>
      </c>
      <c r="I35" s="57">
        <f t="shared" si="6"/>
        <v>11768.891306226922</v>
      </c>
      <c r="J35" s="57">
        <f t="shared" si="7"/>
        <v>13041.203879873077</v>
      </c>
      <c r="K35" s="57">
        <f t="shared" si="8"/>
        <v>35442.993123</v>
      </c>
    </row>
    <row r="36" spans="1:11" s="15" customFormat="1" ht="45.6" x14ac:dyDescent="0.3">
      <c r="A36" s="80" t="s">
        <v>282</v>
      </c>
      <c r="B36" s="68" t="s">
        <v>283</v>
      </c>
      <c r="C36" s="81" t="s">
        <v>284</v>
      </c>
      <c r="D36" s="82">
        <f t="shared" si="4"/>
        <v>62425.63</v>
      </c>
      <c r="E36" s="28">
        <v>2008</v>
      </c>
      <c r="F36" s="83">
        <v>62425.63</v>
      </c>
      <c r="G36" s="84">
        <v>0.2</v>
      </c>
      <c r="H36" s="85">
        <f t="shared" si="5"/>
        <v>3745.5378000000001</v>
      </c>
      <c r="I36" s="85">
        <f t="shared" si="6"/>
        <v>4145.7020948717945</v>
      </c>
      <c r="J36" s="85">
        <f t="shared" si="7"/>
        <v>4593.8861051282047</v>
      </c>
      <c r="K36" s="85">
        <f t="shared" si="8"/>
        <v>12485.126</v>
      </c>
    </row>
    <row r="37" spans="1:11" s="15" customFormat="1" ht="34.200000000000003" x14ac:dyDescent="0.3">
      <c r="A37" s="80" t="s">
        <v>285</v>
      </c>
      <c r="B37" s="68" t="s">
        <v>286</v>
      </c>
      <c r="C37" s="81" t="s">
        <v>287</v>
      </c>
      <c r="D37" s="82">
        <f t="shared" si="4"/>
        <v>21801.58</v>
      </c>
      <c r="E37" s="28">
        <v>2008</v>
      </c>
      <c r="F37" s="83">
        <v>21801.58</v>
      </c>
      <c r="G37" s="84">
        <v>0.65</v>
      </c>
      <c r="H37" s="85">
        <f t="shared" si="5"/>
        <v>4251.3081000000002</v>
      </c>
      <c r="I37" s="85">
        <f t="shared" si="6"/>
        <v>4705.5076833333333</v>
      </c>
      <c r="J37" s="85">
        <f t="shared" si="7"/>
        <v>5214.2112166666675</v>
      </c>
      <c r="K37" s="85">
        <f t="shared" si="8"/>
        <v>14171.027000000002</v>
      </c>
    </row>
    <row r="38" spans="1:11" s="15" customFormat="1" ht="22.8" x14ac:dyDescent="0.3">
      <c r="A38" s="80" t="s">
        <v>14</v>
      </c>
      <c r="B38" s="68" t="s">
        <v>288</v>
      </c>
      <c r="C38" s="81" t="s">
        <v>289</v>
      </c>
      <c r="D38" s="82">
        <f t="shared" si="4"/>
        <v>53751.74</v>
      </c>
      <c r="E38" s="28">
        <v>2008</v>
      </c>
      <c r="F38" s="83">
        <v>53751.74</v>
      </c>
      <c r="G38" s="84">
        <v>0.65</v>
      </c>
      <c r="H38" s="85">
        <f t="shared" si="5"/>
        <v>10481.5893</v>
      </c>
      <c r="I38" s="85">
        <f t="shared" si="6"/>
        <v>11601.417216666665</v>
      </c>
      <c r="J38" s="85">
        <f t="shared" si="7"/>
        <v>12855.624483333333</v>
      </c>
      <c r="K38" s="85">
        <f t="shared" si="8"/>
        <v>34938.631000000001</v>
      </c>
    </row>
    <row r="39" spans="1:11" s="15" customFormat="1" ht="45.6" x14ac:dyDescent="0.3">
      <c r="A39" s="80" t="s">
        <v>290</v>
      </c>
      <c r="B39" s="68" t="s">
        <v>291</v>
      </c>
      <c r="C39" s="81" t="s">
        <v>292</v>
      </c>
      <c r="D39" s="82">
        <f t="shared" si="4"/>
        <v>115458.85</v>
      </c>
      <c r="E39" s="28">
        <v>2008</v>
      </c>
      <c r="F39" s="83">
        <v>115458.85</v>
      </c>
      <c r="G39" s="84">
        <v>0.65</v>
      </c>
      <c r="H39" s="85">
        <f t="shared" si="5"/>
        <v>22514.475750000001</v>
      </c>
      <c r="I39" s="85">
        <f t="shared" si="6"/>
        <v>24919.868458333331</v>
      </c>
      <c r="J39" s="85">
        <f t="shared" si="7"/>
        <v>27613.90829166667</v>
      </c>
      <c r="K39" s="85">
        <f t="shared" si="8"/>
        <v>75048.252500000002</v>
      </c>
    </row>
    <row r="40" spans="1:11" s="15" customFormat="1" ht="22.8" x14ac:dyDescent="0.3">
      <c r="A40" s="80" t="s">
        <v>293</v>
      </c>
      <c r="B40" s="68" t="s">
        <v>294</v>
      </c>
      <c r="C40" s="81" t="s">
        <v>295</v>
      </c>
      <c r="D40" s="82">
        <f t="shared" si="4"/>
        <v>200000</v>
      </c>
      <c r="E40" s="28">
        <v>2008</v>
      </c>
      <c r="F40" s="83">
        <v>200000</v>
      </c>
      <c r="G40" s="84">
        <v>0.5</v>
      </c>
      <c r="H40" s="85">
        <f t="shared" si="5"/>
        <v>30000</v>
      </c>
      <c r="I40" s="85">
        <f t="shared" si="6"/>
        <v>33205.128205128203</v>
      </c>
      <c r="J40" s="85">
        <f t="shared" si="7"/>
        <v>36794.871794871789</v>
      </c>
      <c r="K40" s="85">
        <f t="shared" si="8"/>
        <v>100000</v>
      </c>
    </row>
    <row r="41" spans="1:11" s="15" customFormat="1" x14ac:dyDescent="0.3">
      <c r="A41" s="80" t="s">
        <v>296</v>
      </c>
      <c r="B41" s="68" t="s">
        <v>297</v>
      </c>
      <c r="C41" s="81" t="s">
        <v>298</v>
      </c>
      <c r="D41" s="82">
        <f>F41</f>
        <v>3725.05</v>
      </c>
      <c r="E41" s="28">
        <v>2008</v>
      </c>
      <c r="F41" s="83">
        <v>3725.05</v>
      </c>
      <c r="G41" s="84">
        <v>0.65</v>
      </c>
      <c r="H41" s="85">
        <f>K41*30%</f>
        <v>726.38475000000005</v>
      </c>
      <c r="I41" s="85">
        <f>K41*(3700/7800)*70%</f>
        <v>803.98995833333333</v>
      </c>
      <c r="J41" s="85">
        <f>K41*(4100/7800)*70%</f>
        <v>890.90779166666675</v>
      </c>
      <c r="K41" s="85">
        <f>F41*G41</f>
        <v>2421.2825000000003</v>
      </c>
    </row>
    <row r="42" spans="1:11" s="15" customFormat="1" ht="57.6" thickBot="1" x14ac:dyDescent="0.35">
      <c r="A42" s="80" t="s">
        <v>299</v>
      </c>
      <c r="B42" s="68" t="s">
        <v>300</v>
      </c>
      <c r="C42" s="81" t="s">
        <v>301</v>
      </c>
      <c r="D42" s="82">
        <v>92999.65</v>
      </c>
      <c r="E42" s="28">
        <v>2008</v>
      </c>
      <c r="F42" s="83">
        <v>92999.65</v>
      </c>
      <c r="G42" s="84">
        <v>0.65</v>
      </c>
      <c r="H42" s="85">
        <f>K42*30%</f>
        <v>18134.93175</v>
      </c>
      <c r="I42" s="85">
        <f>K42*(3700/7800)*70%</f>
        <v>20072.424458333331</v>
      </c>
      <c r="J42" s="85">
        <f>K42*(4100/7800)*70%</f>
        <v>22242.416291666665</v>
      </c>
      <c r="K42" s="85">
        <f>F42*G42</f>
        <v>60449.772499999999</v>
      </c>
    </row>
    <row r="43" spans="1:11" s="1" customFormat="1" ht="57" thickBot="1" x14ac:dyDescent="0.3">
      <c r="A43" s="8" t="s">
        <v>0</v>
      </c>
      <c r="B43" s="8" t="s">
        <v>1</v>
      </c>
      <c r="C43" s="8" t="s">
        <v>2</v>
      </c>
      <c r="D43" s="8" t="s">
        <v>3</v>
      </c>
      <c r="E43" s="9" t="s">
        <v>4</v>
      </c>
      <c r="F43" s="51" t="s">
        <v>893</v>
      </c>
      <c r="G43" s="11" t="s">
        <v>6</v>
      </c>
      <c r="H43" s="51" t="s">
        <v>7</v>
      </c>
      <c r="I43" s="51" t="s">
        <v>8</v>
      </c>
      <c r="J43" s="51" t="s">
        <v>9</v>
      </c>
      <c r="K43" s="51" t="s">
        <v>10</v>
      </c>
    </row>
    <row r="44" spans="1:11" s="2" customFormat="1" ht="22.8" x14ac:dyDescent="0.3">
      <c r="A44" s="81" t="s">
        <v>302</v>
      </c>
      <c r="B44" s="86" t="s">
        <v>303</v>
      </c>
      <c r="C44" s="81" t="s">
        <v>304</v>
      </c>
      <c r="D44" s="82">
        <f>F44</f>
        <v>170500</v>
      </c>
      <c r="E44" s="20">
        <v>2009</v>
      </c>
      <c r="F44" s="87">
        <f>201362.5-30862.5</f>
        <v>170500</v>
      </c>
      <c r="G44" s="19">
        <v>0.65</v>
      </c>
      <c r="H44" s="57">
        <f>K44*30%</f>
        <v>33247.5</v>
      </c>
      <c r="I44" s="57">
        <f>K44*(3700/7800)*70%</f>
        <v>36799.583333333328</v>
      </c>
      <c r="J44" s="57">
        <f>K44*(4100/7800)*70%</f>
        <v>40777.916666666664</v>
      </c>
      <c r="K44" s="57">
        <f>F44*G44</f>
        <v>110825</v>
      </c>
    </row>
    <row r="45" spans="1:11" s="6" customFormat="1" ht="22.8" x14ac:dyDescent="0.3">
      <c r="A45" s="3" t="s">
        <v>305</v>
      </c>
      <c r="B45" s="13" t="s">
        <v>306</v>
      </c>
      <c r="C45" s="3" t="s">
        <v>307</v>
      </c>
      <c r="D45" s="82">
        <v>145568.43</v>
      </c>
      <c r="E45" s="21">
        <v>2009</v>
      </c>
      <c r="F45" s="61">
        <v>145568.43</v>
      </c>
      <c r="G45" s="14">
        <v>0.53959999999999997</v>
      </c>
      <c r="H45" s="57">
        <f t="shared" ref="H45:H65" si="9">K45*30%</f>
        <v>23564.617448399997</v>
      </c>
      <c r="I45" s="57">
        <f t="shared" ref="I45:I65" si="10">K45*(3700/7800)*70%</f>
        <v>26082.204782630761</v>
      </c>
      <c r="J45" s="57">
        <f t="shared" ref="J45:J65" si="11">K45*(4100/7800)*70%</f>
        <v>28901.90259696923</v>
      </c>
      <c r="K45" s="57">
        <f>F45*G45</f>
        <v>78548.724827999991</v>
      </c>
    </row>
    <row r="46" spans="1:11" s="6" customFormat="1" ht="17.25" customHeight="1" x14ac:dyDescent="0.25">
      <c r="A46" s="3" t="s">
        <v>273</v>
      </c>
      <c r="B46" s="13" t="s">
        <v>308</v>
      </c>
      <c r="C46" s="3" t="s">
        <v>309</v>
      </c>
      <c r="D46" s="82">
        <f>F46</f>
        <v>60000</v>
      </c>
      <c r="E46" s="18">
        <v>2009</v>
      </c>
      <c r="F46" s="61">
        <v>60000</v>
      </c>
      <c r="G46" s="12">
        <v>0.65</v>
      </c>
      <c r="H46" s="57">
        <f t="shared" si="9"/>
        <v>11700</v>
      </c>
      <c r="I46" s="57">
        <f t="shared" si="10"/>
        <v>12950</v>
      </c>
      <c r="J46" s="57">
        <f t="shared" si="11"/>
        <v>14349.999999999998</v>
      </c>
      <c r="K46" s="57">
        <f t="shared" ref="K46:K65" si="12">F46*G46</f>
        <v>39000</v>
      </c>
    </row>
    <row r="47" spans="1:11" s="6" customFormat="1" ht="45.6" x14ac:dyDescent="0.3">
      <c r="A47" s="3" t="s">
        <v>273</v>
      </c>
      <c r="B47" s="13" t="s">
        <v>310</v>
      </c>
      <c r="C47" s="3" t="s">
        <v>311</v>
      </c>
      <c r="D47" s="82">
        <f>F47</f>
        <v>259560.25</v>
      </c>
      <c r="E47" s="21">
        <v>2009</v>
      </c>
      <c r="F47" s="61">
        <v>259560.25</v>
      </c>
      <c r="G47" s="12">
        <v>0.65</v>
      </c>
      <c r="H47" s="57">
        <f t="shared" si="9"/>
        <v>50614.248749999999</v>
      </c>
      <c r="I47" s="57">
        <f t="shared" si="10"/>
        <v>56021.753958333335</v>
      </c>
      <c r="J47" s="57">
        <f t="shared" si="11"/>
        <v>62078.159791666665</v>
      </c>
      <c r="K47" s="57">
        <f t="shared" si="12"/>
        <v>168714.16250000001</v>
      </c>
    </row>
    <row r="48" spans="1:11" s="6" customFormat="1" ht="22.8" x14ac:dyDescent="0.3">
      <c r="A48" s="3" t="s">
        <v>312</v>
      </c>
      <c r="B48" s="13" t="s">
        <v>313</v>
      </c>
      <c r="C48" s="3" t="s">
        <v>314</v>
      </c>
      <c r="D48" s="82">
        <f>F48</f>
        <v>84900</v>
      </c>
      <c r="E48" s="18">
        <v>2009</v>
      </c>
      <c r="F48" s="61">
        <v>84900</v>
      </c>
      <c r="G48" s="12">
        <v>0.65</v>
      </c>
      <c r="H48" s="57">
        <f t="shared" si="9"/>
        <v>16555.5</v>
      </c>
      <c r="I48" s="57">
        <f t="shared" si="10"/>
        <v>18324.25</v>
      </c>
      <c r="J48" s="57">
        <f t="shared" si="11"/>
        <v>20305.25</v>
      </c>
      <c r="K48" s="57">
        <f t="shared" si="12"/>
        <v>55185</v>
      </c>
    </row>
    <row r="49" spans="1:11" s="6" customFormat="1" ht="22.8" x14ac:dyDescent="0.3">
      <c r="A49" s="3" t="s">
        <v>315</v>
      </c>
      <c r="B49" s="13" t="s">
        <v>316</v>
      </c>
      <c r="C49" s="3" t="s">
        <v>317</v>
      </c>
      <c r="D49" s="82">
        <f>F49</f>
        <v>197430.39999999999</v>
      </c>
      <c r="E49" s="21">
        <v>2009</v>
      </c>
      <c r="F49" s="61">
        <v>197430.39999999999</v>
      </c>
      <c r="G49" s="12">
        <v>0.65</v>
      </c>
      <c r="H49" s="57">
        <f t="shared" si="9"/>
        <v>38498.928</v>
      </c>
      <c r="I49" s="57">
        <f t="shared" si="10"/>
        <v>42612.061333333331</v>
      </c>
      <c r="J49" s="57">
        <f t="shared" si="11"/>
        <v>47218.770666666671</v>
      </c>
      <c r="K49" s="57">
        <f t="shared" si="12"/>
        <v>128329.76</v>
      </c>
    </row>
    <row r="50" spans="1:11" s="6" customFormat="1" ht="22.8" x14ac:dyDescent="0.3">
      <c r="A50" s="3" t="s">
        <v>243</v>
      </c>
      <c r="B50" s="13" t="s">
        <v>318</v>
      </c>
      <c r="C50" s="3" t="s">
        <v>319</v>
      </c>
      <c r="D50" s="82">
        <v>28333.75</v>
      </c>
      <c r="E50" s="18">
        <v>2009</v>
      </c>
      <c r="F50" s="61">
        <f>28333.75-6630</f>
        <v>21703.75</v>
      </c>
      <c r="G50" s="12">
        <v>0.65</v>
      </c>
      <c r="H50" s="57">
        <f t="shared" si="9"/>
        <v>4232.2312499999998</v>
      </c>
      <c r="I50" s="57">
        <f t="shared" si="10"/>
        <v>4684.3927083333328</v>
      </c>
      <c r="J50" s="57">
        <f t="shared" si="11"/>
        <v>5190.8135416666664</v>
      </c>
      <c r="K50" s="57">
        <f t="shared" si="12"/>
        <v>14107.4375</v>
      </c>
    </row>
    <row r="51" spans="1:11" s="6" customFormat="1" ht="22.8" x14ac:dyDescent="0.3">
      <c r="A51" s="3" t="s">
        <v>210</v>
      </c>
      <c r="B51" s="13" t="s">
        <v>320</v>
      </c>
      <c r="C51" s="3" t="s">
        <v>321</v>
      </c>
      <c r="D51" s="82">
        <v>241834</v>
      </c>
      <c r="E51" s="21">
        <v>2009</v>
      </c>
      <c r="F51" s="61"/>
      <c r="G51" s="12">
        <v>0.65</v>
      </c>
      <c r="H51" s="57">
        <f t="shared" si="9"/>
        <v>0</v>
      </c>
      <c r="I51" s="57">
        <v>0</v>
      </c>
      <c r="J51" s="57">
        <v>0</v>
      </c>
      <c r="K51" s="57">
        <v>0</v>
      </c>
    </row>
    <row r="52" spans="1:11" s="6" customFormat="1" x14ac:dyDescent="0.3">
      <c r="A52" s="3"/>
      <c r="B52" s="13"/>
      <c r="C52" s="3" t="s">
        <v>322</v>
      </c>
      <c r="D52" s="82"/>
      <c r="E52" s="18"/>
      <c r="F52" s="61">
        <v>173872</v>
      </c>
      <c r="G52" s="12">
        <v>0.5</v>
      </c>
      <c r="H52" s="57">
        <f>K52*30%</f>
        <v>26080.799999999999</v>
      </c>
      <c r="I52" s="57">
        <f t="shared" si="10"/>
        <v>28867.210256410257</v>
      </c>
      <c r="J52" s="57">
        <f t="shared" si="11"/>
        <v>31987.98974358974</v>
      </c>
      <c r="K52" s="57">
        <f t="shared" si="12"/>
        <v>86936</v>
      </c>
    </row>
    <row r="53" spans="1:11" s="6" customFormat="1" x14ac:dyDescent="0.3">
      <c r="A53" s="88"/>
      <c r="B53" s="89"/>
      <c r="C53" s="88" t="s">
        <v>323</v>
      </c>
      <c r="D53" s="82"/>
      <c r="E53" s="29"/>
      <c r="F53" s="90">
        <v>67962</v>
      </c>
      <c r="G53" s="76">
        <v>0.65</v>
      </c>
      <c r="H53" s="77">
        <f t="shared" si="9"/>
        <v>13252.59</v>
      </c>
      <c r="I53" s="77">
        <f t="shared" si="10"/>
        <v>14668.465</v>
      </c>
      <c r="J53" s="77">
        <f t="shared" si="11"/>
        <v>16254.245000000001</v>
      </c>
      <c r="K53" s="77">
        <f t="shared" si="12"/>
        <v>44175.3</v>
      </c>
    </row>
    <row r="54" spans="1:11" s="7" customFormat="1" x14ac:dyDescent="0.3">
      <c r="A54" s="55" t="s">
        <v>12</v>
      </c>
      <c r="B54" s="13" t="s">
        <v>324</v>
      </c>
      <c r="C54" s="3" t="s">
        <v>325</v>
      </c>
      <c r="D54" s="82">
        <v>178375</v>
      </c>
      <c r="E54" s="18">
        <v>2009</v>
      </c>
      <c r="F54" s="61">
        <v>0</v>
      </c>
      <c r="G54" s="14">
        <v>0</v>
      </c>
      <c r="H54" s="57">
        <f t="shared" si="9"/>
        <v>0</v>
      </c>
      <c r="I54" s="57">
        <f t="shared" si="10"/>
        <v>0</v>
      </c>
      <c r="J54" s="57">
        <f t="shared" si="11"/>
        <v>0</v>
      </c>
      <c r="K54" s="57">
        <f t="shared" si="12"/>
        <v>0</v>
      </c>
    </row>
    <row r="55" spans="1:11" s="15" customFormat="1" x14ac:dyDescent="0.3">
      <c r="A55" s="80"/>
      <c r="B55" s="86"/>
      <c r="C55" s="81" t="s">
        <v>322</v>
      </c>
      <c r="D55" s="82"/>
      <c r="E55" s="28"/>
      <c r="F55" s="91">
        <v>148000</v>
      </c>
      <c r="G55" s="84">
        <v>0.5</v>
      </c>
      <c r="H55" s="85">
        <f t="shared" si="9"/>
        <v>22200</v>
      </c>
      <c r="I55" s="85">
        <f t="shared" si="10"/>
        <v>24571.794871794871</v>
      </c>
      <c r="J55" s="85">
        <f t="shared" si="11"/>
        <v>27228.205128205129</v>
      </c>
      <c r="K55" s="85">
        <f t="shared" si="12"/>
        <v>74000</v>
      </c>
    </row>
    <row r="56" spans="1:11" s="15" customFormat="1" x14ac:dyDescent="0.3">
      <c r="A56" s="80"/>
      <c r="B56" s="86"/>
      <c r="C56" s="81" t="s">
        <v>323</v>
      </c>
      <c r="D56" s="82"/>
      <c r="E56" s="28"/>
      <c r="F56" s="91">
        <v>30375</v>
      </c>
      <c r="G56" s="84">
        <v>0.65</v>
      </c>
      <c r="H56" s="85">
        <f t="shared" si="9"/>
        <v>5923.125</v>
      </c>
      <c r="I56" s="85">
        <f t="shared" si="10"/>
        <v>6555.9375</v>
      </c>
      <c r="J56" s="85">
        <f t="shared" si="11"/>
        <v>7264.6874999999991</v>
      </c>
      <c r="K56" s="85">
        <f t="shared" si="12"/>
        <v>19743.75</v>
      </c>
    </row>
    <row r="57" spans="1:11" s="15" customFormat="1" x14ac:dyDescent="0.3">
      <c r="A57" s="80" t="s">
        <v>326</v>
      </c>
      <c r="B57" s="86" t="s">
        <v>327</v>
      </c>
      <c r="C57" s="81" t="s">
        <v>328</v>
      </c>
      <c r="D57" s="82">
        <v>105051.52</v>
      </c>
      <c r="E57" s="28">
        <v>2009</v>
      </c>
      <c r="F57" s="91"/>
      <c r="G57" s="84">
        <v>0</v>
      </c>
      <c r="H57" s="85">
        <f t="shared" si="9"/>
        <v>0</v>
      </c>
      <c r="I57" s="85">
        <f t="shared" si="10"/>
        <v>0</v>
      </c>
      <c r="J57" s="85">
        <f t="shared" si="11"/>
        <v>0</v>
      </c>
      <c r="K57" s="85">
        <f t="shared" si="12"/>
        <v>0</v>
      </c>
    </row>
    <row r="58" spans="1:11" s="15" customFormat="1" x14ac:dyDescent="0.3">
      <c r="A58" s="80"/>
      <c r="B58" s="86"/>
      <c r="C58" s="81" t="s">
        <v>322</v>
      </c>
      <c r="D58" s="82"/>
      <c r="E58" s="28"/>
      <c r="F58" s="91">
        <v>72551.520000000004</v>
      </c>
      <c r="G58" s="84">
        <v>0.5</v>
      </c>
      <c r="H58" s="85">
        <f t="shared" si="9"/>
        <v>10882.728000000001</v>
      </c>
      <c r="I58" s="85">
        <f t="shared" si="10"/>
        <v>12045.412615384615</v>
      </c>
      <c r="J58" s="85">
        <f t="shared" si="11"/>
        <v>13347.619384615384</v>
      </c>
      <c r="K58" s="85">
        <f t="shared" si="12"/>
        <v>36275.760000000002</v>
      </c>
    </row>
    <row r="59" spans="1:11" s="15" customFormat="1" x14ac:dyDescent="0.3">
      <c r="A59" s="80"/>
      <c r="B59" s="86"/>
      <c r="C59" s="81" t="s">
        <v>323</v>
      </c>
      <c r="D59" s="82"/>
      <c r="E59" s="28"/>
      <c r="F59" s="91">
        <v>32500</v>
      </c>
      <c r="G59" s="84">
        <v>0.65</v>
      </c>
      <c r="H59" s="85">
        <f t="shared" si="9"/>
        <v>6337.5</v>
      </c>
      <c r="I59" s="85">
        <f t="shared" si="10"/>
        <v>7014.5833333333321</v>
      </c>
      <c r="J59" s="85">
        <f t="shared" si="11"/>
        <v>7772.916666666667</v>
      </c>
      <c r="K59" s="85">
        <f t="shared" si="12"/>
        <v>21125</v>
      </c>
    </row>
    <row r="60" spans="1:11" s="15" customFormat="1" ht="22.8" x14ac:dyDescent="0.3">
      <c r="A60" s="80" t="s">
        <v>329</v>
      </c>
      <c r="B60" s="86" t="s">
        <v>330</v>
      </c>
      <c r="C60" s="81" t="s">
        <v>331</v>
      </c>
      <c r="D60" s="82">
        <f>F60</f>
        <v>59500</v>
      </c>
      <c r="E60" s="28">
        <v>2009</v>
      </c>
      <c r="F60" s="91">
        <v>59500</v>
      </c>
      <c r="G60" s="84">
        <v>0.65</v>
      </c>
      <c r="H60" s="85">
        <f t="shared" si="9"/>
        <v>11602.5</v>
      </c>
      <c r="I60" s="85">
        <f t="shared" si="10"/>
        <v>12842.083333333332</v>
      </c>
      <c r="J60" s="85">
        <f t="shared" si="11"/>
        <v>14230.416666666666</v>
      </c>
      <c r="K60" s="85">
        <f t="shared" si="12"/>
        <v>38675</v>
      </c>
    </row>
    <row r="61" spans="1:11" s="15" customFormat="1" x14ac:dyDescent="0.3">
      <c r="A61" s="80" t="s">
        <v>332</v>
      </c>
      <c r="B61" s="86" t="s">
        <v>333</v>
      </c>
      <c r="C61" s="81" t="s">
        <v>334</v>
      </c>
      <c r="D61" s="82">
        <f>F61</f>
        <v>17900</v>
      </c>
      <c r="E61" s="28">
        <v>2009</v>
      </c>
      <c r="F61" s="91">
        <v>17900</v>
      </c>
      <c r="G61" s="84">
        <v>0.65</v>
      </c>
      <c r="H61" s="85">
        <f t="shared" si="9"/>
        <v>3490.5</v>
      </c>
      <c r="I61" s="85">
        <f t="shared" si="10"/>
        <v>3863.4166666666661</v>
      </c>
      <c r="J61" s="85">
        <f t="shared" si="11"/>
        <v>4281.0833333333339</v>
      </c>
      <c r="K61" s="85">
        <f t="shared" si="12"/>
        <v>11635</v>
      </c>
    </row>
    <row r="62" spans="1:11" s="93" customFormat="1" ht="13.2" x14ac:dyDescent="0.3">
      <c r="A62" s="80" t="s">
        <v>335</v>
      </c>
      <c r="B62" s="86" t="s">
        <v>336</v>
      </c>
      <c r="C62" s="81" t="s">
        <v>337</v>
      </c>
      <c r="D62" s="82">
        <f>F62</f>
        <v>12551.94</v>
      </c>
      <c r="E62" s="28">
        <v>2009</v>
      </c>
      <c r="F62" s="91">
        <v>12551.94</v>
      </c>
      <c r="G62" s="92">
        <v>0.65</v>
      </c>
      <c r="H62" s="85">
        <f t="shared" si="9"/>
        <v>2447.6282999999999</v>
      </c>
      <c r="I62" s="85">
        <f t="shared" si="10"/>
        <v>2709.1270500000001</v>
      </c>
      <c r="J62" s="85">
        <f t="shared" si="11"/>
        <v>3002.0056500000005</v>
      </c>
      <c r="K62" s="85">
        <f t="shared" si="12"/>
        <v>8158.7610000000004</v>
      </c>
    </row>
    <row r="63" spans="1:11" s="94" customFormat="1" ht="13.2" x14ac:dyDescent="0.3">
      <c r="A63" s="80" t="s">
        <v>335</v>
      </c>
      <c r="B63" s="86" t="s">
        <v>336</v>
      </c>
      <c r="C63" s="81" t="s">
        <v>337</v>
      </c>
      <c r="D63" s="82">
        <v>17448.060000000001</v>
      </c>
      <c r="E63" s="28">
        <v>2009</v>
      </c>
      <c r="F63" s="91">
        <v>17448.060000000001</v>
      </c>
      <c r="G63" s="92">
        <v>0.65</v>
      </c>
      <c r="H63" s="85">
        <f t="shared" si="9"/>
        <v>3402.3717000000001</v>
      </c>
      <c r="I63" s="85">
        <f t="shared" si="10"/>
        <v>3765.8729499999999</v>
      </c>
      <c r="J63" s="85">
        <f t="shared" si="11"/>
        <v>4172.9943500000008</v>
      </c>
      <c r="K63" s="85">
        <f t="shared" si="12"/>
        <v>11341.239000000001</v>
      </c>
    </row>
    <row r="64" spans="1:11" s="96" customFormat="1" ht="21.75" customHeight="1" x14ac:dyDescent="0.25">
      <c r="A64" s="55" t="s">
        <v>338</v>
      </c>
      <c r="B64" s="13" t="s">
        <v>339</v>
      </c>
      <c r="C64" s="3" t="s">
        <v>340</v>
      </c>
      <c r="D64" s="95">
        <f>F64</f>
        <v>7416.35</v>
      </c>
      <c r="E64" s="21">
        <v>2009</v>
      </c>
      <c r="F64" s="61">
        <f>786.35+6630</f>
        <v>7416.35</v>
      </c>
      <c r="G64" s="48">
        <v>0.65</v>
      </c>
      <c r="H64" s="57">
        <f t="shared" si="9"/>
        <v>1446.1882500000002</v>
      </c>
      <c r="I64" s="57">
        <f t="shared" si="10"/>
        <v>1600.6955416666667</v>
      </c>
      <c r="J64" s="57">
        <f t="shared" si="11"/>
        <v>1773.7437083333336</v>
      </c>
      <c r="K64" s="95">
        <f t="shared" si="12"/>
        <v>4820.6275000000005</v>
      </c>
    </row>
    <row r="65" spans="1:11" s="97" customFormat="1" ht="23.4" thickBot="1" x14ac:dyDescent="0.35">
      <c r="A65" s="55" t="s">
        <v>338</v>
      </c>
      <c r="B65" s="13" t="s">
        <v>339</v>
      </c>
      <c r="C65" s="3" t="s">
        <v>340</v>
      </c>
      <c r="D65" s="95">
        <f>F65</f>
        <v>30862.5</v>
      </c>
      <c r="E65" s="21">
        <v>2009</v>
      </c>
      <c r="F65" s="61">
        <v>30862.5</v>
      </c>
      <c r="G65" s="48">
        <v>0.65</v>
      </c>
      <c r="H65" s="57">
        <f t="shared" si="9"/>
        <v>6018.1875</v>
      </c>
      <c r="I65" s="57">
        <f t="shared" si="10"/>
        <v>6661.15625</v>
      </c>
      <c r="J65" s="57">
        <f t="shared" si="11"/>
        <v>7381.2812499999991</v>
      </c>
      <c r="K65" s="95">
        <f t="shared" si="12"/>
        <v>20060.625</v>
      </c>
    </row>
    <row r="66" spans="1:11" s="1" customFormat="1" ht="51.6" thickBot="1" x14ac:dyDescent="0.35">
      <c r="A66" s="8" t="s">
        <v>0</v>
      </c>
      <c r="B66" s="8" t="s">
        <v>1</v>
      </c>
      <c r="C66" s="8" t="s">
        <v>2</v>
      </c>
      <c r="D66" s="8" t="s">
        <v>3</v>
      </c>
      <c r="E66" s="9" t="s">
        <v>4</v>
      </c>
      <c r="F66" s="51" t="s">
        <v>894</v>
      </c>
      <c r="G66" s="11" t="s">
        <v>6</v>
      </c>
      <c r="H66" s="51" t="s">
        <v>7</v>
      </c>
      <c r="I66" s="51" t="s">
        <v>8</v>
      </c>
      <c r="J66" s="51" t="s">
        <v>9</v>
      </c>
      <c r="K66" s="51" t="s">
        <v>10</v>
      </c>
    </row>
    <row r="67" spans="1:11" s="98" customFormat="1" ht="23.4" thickBot="1" x14ac:dyDescent="0.35">
      <c r="A67" s="80" t="s">
        <v>341</v>
      </c>
      <c r="B67" s="81" t="s">
        <v>342</v>
      </c>
      <c r="C67" s="80" t="s">
        <v>343</v>
      </c>
      <c r="D67" s="82">
        <v>91886.5</v>
      </c>
      <c r="E67" s="28">
        <v>2010</v>
      </c>
      <c r="F67" s="83">
        <v>91886.5</v>
      </c>
      <c r="G67" s="84">
        <v>0.65</v>
      </c>
      <c r="H67" s="85">
        <f>K67*30%</f>
        <v>17917.8675</v>
      </c>
      <c r="I67" s="85">
        <f>K67*(3700/7800)*70%</f>
        <v>19832.169583333329</v>
      </c>
      <c r="J67" s="85">
        <f>K67*(4100/7800)*70%</f>
        <v>21976.187916666666</v>
      </c>
      <c r="K67" s="85">
        <f>F67*G67</f>
        <v>59726.224999999999</v>
      </c>
    </row>
    <row r="68" spans="1:11" s="2" customFormat="1" x14ac:dyDescent="0.3">
      <c r="A68" s="81" t="s">
        <v>344</v>
      </c>
      <c r="B68" s="68" t="s">
        <v>345</v>
      </c>
      <c r="C68" s="99" t="s">
        <v>346</v>
      </c>
      <c r="D68" s="82">
        <v>120206.76</v>
      </c>
      <c r="E68" s="20">
        <v>2010</v>
      </c>
      <c r="F68" s="53">
        <v>120206.76</v>
      </c>
      <c r="G68" s="84">
        <v>0.65</v>
      </c>
      <c r="H68" s="85">
        <f t="shared" ref="H68:H81" si="13">K68*30%</f>
        <v>23440.318199999998</v>
      </c>
      <c r="I68" s="85">
        <f t="shared" ref="I68:I81" si="14">K68*(3700/7800)*70%</f>
        <v>25944.625699999997</v>
      </c>
      <c r="J68" s="85">
        <f t="shared" ref="J68:J81" si="15">K68*(4100/7800)*70%</f>
        <v>28749.450100000002</v>
      </c>
      <c r="K68" s="85">
        <f t="shared" ref="K68:K81" si="16">F68*G68</f>
        <v>78134.394</v>
      </c>
    </row>
    <row r="69" spans="1:11" s="6" customFormat="1" ht="22.8" x14ac:dyDescent="0.3">
      <c r="A69" s="3" t="s">
        <v>347</v>
      </c>
      <c r="B69" s="17" t="s">
        <v>348</v>
      </c>
      <c r="C69" s="55" t="s">
        <v>349</v>
      </c>
      <c r="D69" s="82">
        <v>196984.42</v>
      </c>
      <c r="E69" s="21">
        <v>2010</v>
      </c>
      <c r="F69" s="56">
        <v>196984.42</v>
      </c>
      <c r="G69" s="12">
        <v>0.65</v>
      </c>
      <c r="H69" s="85">
        <f t="shared" si="13"/>
        <v>38411.961900000002</v>
      </c>
      <c r="I69" s="85">
        <f t="shared" si="14"/>
        <v>42515.803983333331</v>
      </c>
      <c r="J69" s="85">
        <f t="shared" si="15"/>
        <v>47112.107116666666</v>
      </c>
      <c r="K69" s="85">
        <f t="shared" si="16"/>
        <v>128039.87300000001</v>
      </c>
    </row>
    <row r="70" spans="1:11" s="6" customFormat="1" ht="22.8" x14ac:dyDescent="0.3">
      <c r="A70" s="3" t="s">
        <v>350</v>
      </c>
      <c r="B70" s="17" t="s">
        <v>351</v>
      </c>
      <c r="C70" s="55" t="s">
        <v>352</v>
      </c>
      <c r="D70" s="82">
        <v>117331.12</v>
      </c>
      <c r="E70" s="18">
        <v>2010</v>
      </c>
      <c r="F70" s="56">
        <v>117331.12</v>
      </c>
      <c r="G70" s="12">
        <v>0.65</v>
      </c>
      <c r="H70" s="85">
        <f t="shared" si="13"/>
        <v>22879.5684</v>
      </c>
      <c r="I70" s="85">
        <f t="shared" si="14"/>
        <v>25323.966733333331</v>
      </c>
      <c r="J70" s="85">
        <f t="shared" si="15"/>
        <v>28061.692866666668</v>
      </c>
      <c r="K70" s="85">
        <f t="shared" si="16"/>
        <v>76265.228000000003</v>
      </c>
    </row>
    <row r="71" spans="1:11" s="6" customFormat="1" ht="22.8" x14ac:dyDescent="0.3">
      <c r="A71" s="3" t="s">
        <v>240</v>
      </c>
      <c r="B71" s="17" t="s">
        <v>353</v>
      </c>
      <c r="C71" s="55" t="s">
        <v>354</v>
      </c>
      <c r="D71" s="82">
        <v>60119.22</v>
      </c>
      <c r="E71" s="21">
        <v>2010</v>
      </c>
      <c r="F71" s="56"/>
      <c r="G71" s="12"/>
      <c r="H71" s="85">
        <f t="shared" si="13"/>
        <v>0</v>
      </c>
      <c r="I71" s="85">
        <f t="shared" si="14"/>
        <v>0</v>
      </c>
      <c r="J71" s="85">
        <f t="shared" si="15"/>
        <v>0</v>
      </c>
      <c r="K71" s="85">
        <f t="shared" si="16"/>
        <v>0</v>
      </c>
    </row>
    <row r="72" spans="1:11" s="6" customFormat="1" x14ac:dyDescent="0.3">
      <c r="A72" s="3"/>
      <c r="B72" s="17"/>
      <c r="C72" s="55"/>
      <c r="D72" s="82"/>
      <c r="E72" s="21"/>
      <c r="F72" s="56">
        <v>16543.14</v>
      </c>
      <c r="G72" s="12">
        <v>0.5</v>
      </c>
      <c r="H72" s="85">
        <f t="shared" si="13"/>
        <v>2481.471</v>
      </c>
      <c r="I72" s="85">
        <f t="shared" si="14"/>
        <v>2746.5854230769228</v>
      </c>
      <c r="J72" s="85">
        <f t="shared" si="15"/>
        <v>3043.5135769230765</v>
      </c>
      <c r="K72" s="85">
        <f t="shared" si="16"/>
        <v>8271.57</v>
      </c>
    </row>
    <row r="73" spans="1:11" s="6" customFormat="1" x14ac:dyDescent="0.3">
      <c r="A73" s="3"/>
      <c r="B73" s="17"/>
      <c r="C73" s="55"/>
      <c r="D73" s="82"/>
      <c r="E73" s="21"/>
      <c r="F73" s="56">
        <v>43576.08</v>
      </c>
      <c r="G73" s="12">
        <v>0.65</v>
      </c>
      <c r="H73" s="85">
        <f t="shared" si="13"/>
        <v>8497.3356000000003</v>
      </c>
      <c r="I73" s="85">
        <f t="shared" si="14"/>
        <v>9405.1705999999995</v>
      </c>
      <c r="J73" s="85">
        <f t="shared" si="15"/>
        <v>10421.9458</v>
      </c>
      <c r="K73" s="85">
        <f t="shared" si="16"/>
        <v>28324.452000000001</v>
      </c>
    </row>
    <row r="74" spans="1:11" s="6" customFormat="1" ht="22.8" x14ac:dyDescent="0.3">
      <c r="A74" s="5" t="s">
        <v>355</v>
      </c>
      <c r="B74" s="17" t="s">
        <v>356</v>
      </c>
      <c r="C74" s="58" t="s">
        <v>357</v>
      </c>
      <c r="D74" s="82">
        <v>295372.44</v>
      </c>
      <c r="E74" s="18">
        <v>2010</v>
      </c>
      <c r="F74" s="56">
        <v>295372.44</v>
      </c>
      <c r="G74" s="12">
        <v>0.65</v>
      </c>
      <c r="H74" s="85">
        <f t="shared" si="13"/>
        <v>57597.625800000002</v>
      </c>
      <c r="I74" s="85">
        <f t="shared" si="14"/>
        <v>63751.218299999993</v>
      </c>
      <c r="J74" s="85">
        <f t="shared" si="15"/>
        <v>70643.241900000008</v>
      </c>
      <c r="K74" s="85">
        <f t="shared" si="16"/>
        <v>191992.08600000001</v>
      </c>
    </row>
    <row r="75" spans="1:11" s="6" customFormat="1" ht="34.200000000000003" x14ac:dyDescent="0.3">
      <c r="A75" s="3" t="s">
        <v>358</v>
      </c>
      <c r="B75" s="17" t="s">
        <v>359</v>
      </c>
      <c r="C75" s="55" t="s">
        <v>360</v>
      </c>
      <c r="D75" s="82">
        <v>16758.5</v>
      </c>
      <c r="E75" s="21">
        <v>2010</v>
      </c>
      <c r="F75" s="56">
        <v>16758.5</v>
      </c>
      <c r="G75" s="12">
        <v>0.65</v>
      </c>
      <c r="H75" s="85">
        <f t="shared" si="13"/>
        <v>3267.9074999999998</v>
      </c>
      <c r="I75" s="85">
        <f t="shared" si="14"/>
        <v>3617.0429166666663</v>
      </c>
      <c r="J75" s="85">
        <f t="shared" si="15"/>
        <v>4008.0745833333331</v>
      </c>
      <c r="K75" s="85">
        <f t="shared" si="16"/>
        <v>10893.025</v>
      </c>
    </row>
    <row r="76" spans="1:11" s="6" customFormat="1" x14ac:dyDescent="0.3">
      <c r="A76" s="3" t="s">
        <v>361</v>
      </c>
      <c r="B76" s="17" t="s">
        <v>362</v>
      </c>
      <c r="C76" s="55" t="s">
        <v>363</v>
      </c>
      <c r="D76" s="79">
        <v>335476.39</v>
      </c>
      <c r="E76" s="18">
        <v>2010</v>
      </c>
      <c r="F76" s="56">
        <v>335476.39</v>
      </c>
      <c r="G76" s="12">
        <v>0.65</v>
      </c>
      <c r="H76" s="57">
        <f t="shared" si="13"/>
        <v>65417.896050000003</v>
      </c>
      <c r="I76" s="57">
        <f t="shared" si="14"/>
        <v>72406.987508333332</v>
      </c>
      <c r="J76" s="57">
        <f t="shared" si="15"/>
        <v>80234.769941666673</v>
      </c>
      <c r="K76" s="57">
        <f t="shared" si="16"/>
        <v>218059.65350000001</v>
      </c>
    </row>
    <row r="77" spans="1:11" s="6" customFormat="1" ht="22.8" x14ac:dyDescent="0.3">
      <c r="A77" s="3" t="s">
        <v>364</v>
      </c>
      <c r="B77" s="17" t="s">
        <v>365</v>
      </c>
      <c r="C77" s="55" t="s">
        <v>366</v>
      </c>
      <c r="D77" s="79">
        <v>201989.97</v>
      </c>
      <c r="E77" s="18">
        <v>2010</v>
      </c>
      <c r="F77" s="56"/>
      <c r="G77" s="12"/>
      <c r="H77" s="57">
        <f t="shared" si="13"/>
        <v>0</v>
      </c>
      <c r="I77" s="57">
        <f t="shared" si="14"/>
        <v>0</v>
      </c>
      <c r="J77" s="57">
        <f t="shared" si="15"/>
        <v>0</v>
      </c>
      <c r="K77" s="57">
        <f t="shared" si="16"/>
        <v>0</v>
      </c>
    </row>
    <row r="78" spans="1:11" s="6" customFormat="1" x14ac:dyDescent="0.3">
      <c r="A78" s="3"/>
      <c r="B78" s="68"/>
      <c r="C78" s="100" t="s">
        <v>322</v>
      </c>
      <c r="D78" s="82"/>
      <c r="E78" s="28">
        <v>2010</v>
      </c>
      <c r="F78" s="83">
        <v>43793.15</v>
      </c>
      <c r="G78" s="84">
        <v>0.5</v>
      </c>
      <c r="H78" s="85">
        <f t="shared" si="13"/>
        <v>6568.9724999999999</v>
      </c>
      <c r="I78" s="85">
        <f t="shared" si="14"/>
        <v>7270.7858012820507</v>
      </c>
      <c r="J78" s="85">
        <f t="shared" si="15"/>
        <v>8056.8166987179493</v>
      </c>
      <c r="K78" s="85">
        <f t="shared" si="16"/>
        <v>21896.575000000001</v>
      </c>
    </row>
    <row r="79" spans="1:11" s="6" customFormat="1" x14ac:dyDescent="0.3">
      <c r="A79" s="3"/>
      <c r="B79" s="68"/>
      <c r="C79" s="100" t="s">
        <v>367</v>
      </c>
      <c r="D79" s="82"/>
      <c r="E79" s="28">
        <v>2010</v>
      </c>
      <c r="F79" s="83">
        <v>158196.82</v>
      </c>
      <c r="G79" s="84">
        <v>0.65</v>
      </c>
      <c r="H79" s="85">
        <f t="shared" si="13"/>
        <v>30848.3799</v>
      </c>
      <c r="I79" s="85">
        <f t="shared" si="14"/>
        <v>34144.146983333332</v>
      </c>
      <c r="J79" s="85">
        <f t="shared" si="15"/>
        <v>37835.406116666672</v>
      </c>
      <c r="K79" s="85">
        <f t="shared" si="16"/>
        <v>102827.933</v>
      </c>
    </row>
    <row r="80" spans="1:11" s="6" customFormat="1" ht="22.8" x14ac:dyDescent="0.3">
      <c r="A80" s="3" t="s">
        <v>368</v>
      </c>
      <c r="B80" s="17" t="s">
        <v>369</v>
      </c>
      <c r="C80" s="55" t="s">
        <v>370</v>
      </c>
      <c r="D80" s="79">
        <f>F81+F82</f>
        <v>60179.46</v>
      </c>
      <c r="E80" s="18">
        <v>2010</v>
      </c>
      <c r="F80" s="56"/>
      <c r="G80" s="12"/>
      <c r="H80" s="57">
        <f t="shared" si="13"/>
        <v>0</v>
      </c>
      <c r="I80" s="57">
        <f t="shared" si="14"/>
        <v>0</v>
      </c>
      <c r="J80" s="57">
        <f t="shared" si="15"/>
        <v>0</v>
      </c>
      <c r="K80" s="57">
        <f t="shared" si="16"/>
        <v>0</v>
      </c>
    </row>
    <row r="81" spans="1:11" s="6" customFormat="1" x14ac:dyDescent="0.3">
      <c r="A81" s="3"/>
      <c r="B81" s="17"/>
      <c r="C81" s="101" t="s">
        <v>322</v>
      </c>
      <c r="D81" s="79"/>
      <c r="E81" s="18">
        <v>2010</v>
      </c>
      <c r="F81" s="56">
        <v>31355.5</v>
      </c>
      <c r="G81" s="12">
        <v>0.5</v>
      </c>
      <c r="H81" s="57">
        <f t="shared" si="13"/>
        <v>4703.3249999999998</v>
      </c>
      <c r="I81" s="57">
        <f t="shared" si="14"/>
        <v>5205.8169871794871</v>
      </c>
      <c r="J81" s="57">
        <f t="shared" si="15"/>
        <v>5768.6080128205122</v>
      </c>
      <c r="K81" s="57">
        <f t="shared" si="16"/>
        <v>15677.75</v>
      </c>
    </row>
    <row r="82" spans="1:11" s="7" customFormat="1" x14ac:dyDescent="0.3">
      <c r="A82" s="55"/>
      <c r="B82" s="17"/>
      <c r="C82" s="101" t="s">
        <v>367</v>
      </c>
      <c r="D82" s="82"/>
      <c r="E82" s="18">
        <v>2010</v>
      </c>
      <c r="F82" s="56">
        <f>18717.85+10105.19+0.92</f>
        <v>28823.96</v>
      </c>
      <c r="G82" s="14">
        <v>0.65</v>
      </c>
      <c r="H82" s="57">
        <f>K82*30%</f>
        <v>5620.6722</v>
      </c>
      <c r="I82" s="57">
        <f>K82*(3700/7800)*70%</f>
        <v>6221.1713666666665</v>
      </c>
      <c r="J82" s="57">
        <f>K82*(4100/7800)*70%</f>
        <v>6893.7304333333332</v>
      </c>
      <c r="K82" s="57">
        <f>F82*G82</f>
        <v>18735.574000000001</v>
      </c>
    </row>
    <row r="83" spans="1:11" s="111" customFormat="1" ht="23.4" thickBot="1" x14ac:dyDescent="0.35">
      <c r="A83" s="102" t="s">
        <v>900</v>
      </c>
      <c r="B83" s="103" t="s">
        <v>369</v>
      </c>
      <c r="C83" s="104" t="s">
        <v>370</v>
      </c>
      <c r="D83" s="105">
        <v>19712</v>
      </c>
      <c r="E83" s="106">
        <v>2010</v>
      </c>
      <c r="F83" s="107">
        <v>19712</v>
      </c>
      <c r="G83" s="108">
        <v>0.65</v>
      </c>
      <c r="H83" s="109">
        <f>K83*30%</f>
        <v>3843.84</v>
      </c>
      <c r="I83" s="109">
        <f>K83*(3700/7800)*70%</f>
        <v>4254.5066666666662</v>
      </c>
      <c r="J83" s="109">
        <f>K83*(4100/7800)*70%</f>
        <v>4714.4533333333338</v>
      </c>
      <c r="K83" s="110">
        <f>+F83*G83</f>
        <v>12812.800000000001</v>
      </c>
    </row>
    <row r="84" spans="1:11" s="1" customFormat="1" ht="51.6" thickBot="1" x14ac:dyDescent="0.35">
      <c r="A84" s="8" t="s">
        <v>0</v>
      </c>
      <c r="B84" s="8" t="s">
        <v>1</v>
      </c>
      <c r="C84" s="8" t="s">
        <v>2</v>
      </c>
      <c r="D84" s="8" t="s">
        <v>3</v>
      </c>
      <c r="E84" s="8" t="s">
        <v>4</v>
      </c>
      <c r="F84" s="51" t="s">
        <v>895</v>
      </c>
      <c r="G84" s="11" t="s">
        <v>6</v>
      </c>
      <c r="H84" s="51" t="s">
        <v>7</v>
      </c>
      <c r="I84" s="51" t="s">
        <v>8</v>
      </c>
      <c r="J84" s="51" t="s">
        <v>9</v>
      </c>
      <c r="K84" s="51" t="s">
        <v>10</v>
      </c>
    </row>
    <row r="85" spans="1:11" s="98" customFormat="1" ht="23.25" customHeight="1" x14ac:dyDescent="0.3">
      <c r="A85" s="80" t="s">
        <v>371</v>
      </c>
      <c r="B85" s="81" t="s">
        <v>372</v>
      </c>
      <c r="C85" s="80" t="s">
        <v>373</v>
      </c>
      <c r="D85" s="82">
        <f>352539.2-43307.5</f>
        <v>309231.7</v>
      </c>
      <c r="E85" s="20">
        <v>2011</v>
      </c>
      <c r="F85" s="53"/>
      <c r="G85" s="112"/>
      <c r="H85" s="54">
        <f t="shared" ref="H85:H98" si="17">K85*30%</f>
        <v>0</v>
      </c>
      <c r="I85" s="54">
        <f t="shared" ref="I85:I98" si="18">K85*(3700/7800)*70%</f>
        <v>0</v>
      </c>
      <c r="J85" s="54">
        <f t="shared" ref="J85:J98" si="19">K85*(4100/7800)*70%</f>
        <v>0</v>
      </c>
      <c r="K85" s="54">
        <f t="shared" ref="K85:K98" si="20">F85*G85</f>
        <v>0</v>
      </c>
    </row>
    <row r="86" spans="1:11" s="98" customFormat="1" ht="13.2" x14ac:dyDescent="0.3">
      <c r="A86" s="80"/>
      <c r="B86" s="81"/>
      <c r="C86" s="113" t="s">
        <v>322</v>
      </c>
      <c r="D86" s="82"/>
      <c r="E86" s="18"/>
      <c r="F86" s="56">
        <v>200000</v>
      </c>
      <c r="G86" s="12">
        <v>0.5</v>
      </c>
      <c r="H86" s="57">
        <f t="shared" si="17"/>
        <v>30000</v>
      </c>
      <c r="I86" s="57">
        <f t="shared" si="18"/>
        <v>33205.128205128203</v>
      </c>
      <c r="J86" s="57">
        <f t="shared" si="19"/>
        <v>36794.871794871789</v>
      </c>
      <c r="K86" s="57">
        <f t="shared" si="20"/>
        <v>100000</v>
      </c>
    </row>
    <row r="87" spans="1:11" s="98" customFormat="1" ht="13.2" x14ac:dyDescent="0.3">
      <c r="A87" s="80"/>
      <c r="B87" s="81"/>
      <c r="C87" s="113" t="s">
        <v>374</v>
      </c>
      <c r="D87" s="82"/>
      <c r="E87" s="18"/>
      <c r="F87" s="56">
        <f>152539.2-43307.5</f>
        <v>109231.70000000001</v>
      </c>
      <c r="G87" s="12">
        <v>0.65</v>
      </c>
      <c r="H87" s="57">
        <f t="shared" si="17"/>
        <v>21300.181500000002</v>
      </c>
      <c r="I87" s="57">
        <f t="shared" si="18"/>
        <v>23575.841916666668</v>
      </c>
      <c r="J87" s="57">
        <f t="shared" si="19"/>
        <v>26124.581583333336</v>
      </c>
      <c r="K87" s="57">
        <f t="shared" si="20"/>
        <v>71000.60500000001</v>
      </c>
    </row>
    <row r="88" spans="1:11" s="2" customFormat="1" ht="22.8" x14ac:dyDescent="0.3">
      <c r="A88" s="81" t="s">
        <v>375</v>
      </c>
      <c r="B88" s="68" t="s">
        <v>376</v>
      </c>
      <c r="C88" s="99" t="s">
        <v>377</v>
      </c>
      <c r="D88" s="82">
        <v>231250</v>
      </c>
      <c r="E88" s="28">
        <v>2011</v>
      </c>
      <c r="F88" s="83">
        <v>231250</v>
      </c>
      <c r="G88" s="84">
        <v>0.65</v>
      </c>
      <c r="H88" s="85">
        <f t="shared" si="17"/>
        <v>45093.75</v>
      </c>
      <c r="I88" s="85">
        <f t="shared" si="18"/>
        <v>49911.458333333328</v>
      </c>
      <c r="J88" s="85">
        <f t="shared" si="19"/>
        <v>55307.291666666664</v>
      </c>
      <c r="K88" s="85">
        <f t="shared" si="20"/>
        <v>150312.5</v>
      </c>
    </row>
    <row r="89" spans="1:11" s="6" customFormat="1" ht="22.8" x14ac:dyDescent="0.3">
      <c r="A89" s="3" t="s">
        <v>378</v>
      </c>
      <c r="B89" s="17" t="s">
        <v>379</v>
      </c>
      <c r="C89" s="55" t="s">
        <v>380</v>
      </c>
      <c r="D89" s="82">
        <v>111714</v>
      </c>
      <c r="E89" s="21">
        <v>2011</v>
      </c>
      <c r="F89" s="56">
        <v>111714</v>
      </c>
      <c r="G89" s="12">
        <v>0.65</v>
      </c>
      <c r="H89" s="85">
        <f t="shared" si="17"/>
        <v>21784.23</v>
      </c>
      <c r="I89" s="85">
        <f t="shared" si="18"/>
        <v>24111.605</v>
      </c>
      <c r="J89" s="85">
        <f t="shared" si="19"/>
        <v>26718.265000000003</v>
      </c>
      <c r="K89" s="85">
        <f t="shared" si="20"/>
        <v>72614.100000000006</v>
      </c>
    </row>
    <row r="90" spans="1:11" s="6" customFormat="1" ht="25.5" customHeight="1" x14ac:dyDescent="0.3">
      <c r="A90" s="3" t="s">
        <v>381</v>
      </c>
      <c r="B90" s="17" t="s">
        <v>382</v>
      </c>
      <c r="C90" s="55" t="s">
        <v>383</v>
      </c>
      <c r="D90" s="82">
        <v>18421</v>
      </c>
      <c r="E90" s="18">
        <v>2011</v>
      </c>
      <c r="F90" s="56">
        <v>18421</v>
      </c>
      <c r="G90" s="12">
        <v>0.65</v>
      </c>
      <c r="H90" s="85">
        <f t="shared" si="17"/>
        <v>3592.0949999999998</v>
      </c>
      <c r="I90" s="85">
        <f t="shared" si="18"/>
        <v>3975.8658333333324</v>
      </c>
      <c r="J90" s="85">
        <f t="shared" si="19"/>
        <v>4405.689166666667</v>
      </c>
      <c r="K90" s="85">
        <f t="shared" si="20"/>
        <v>11973.65</v>
      </c>
    </row>
    <row r="91" spans="1:11" s="6" customFormat="1" ht="34.200000000000003" x14ac:dyDescent="0.3">
      <c r="A91" s="3" t="s">
        <v>384</v>
      </c>
      <c r="B91" s="17" t="s">
        <v>385</v>
      </c>
      <c r="C91" s="55" t="s">
        <v>386</v>
      </c>
      <c r="D91" s="82">
        <v>99670.82</v>
      </c>
      <c r="E91" s="21">
        <v>2011</v>
      </c>
      <c r="F91" s="56">
        <v>99670.82</v>
      </c>
      <c r="G91" s="12">
        <v>0.65</v>
      </c>
      <c r="H91" s="85">
        <f t="shared" si="17"/>
        <v>19435.809900000004</v>
      </c>
      <c r="I91" s="85">
        <f t="shared" si="18"/>
        <v>21512.285316666668</v>
      </c>
      <c r="J91" s="85">
        <f t="shared" si="19"/>
        <v>23837.937783333338</v>
      </c>
      <c r="K91" s="85">
        <f t="shared" si="20"/>
        <v>64786.03300000001</v>
      </c>
    </row>
    <row r="92" spans="1:11" s="6" customFormat="1" ht="79.8" x14ac:dyDescent="0.3">
      <c r="A92" s="3" t="s">
        <v>387</v>
      </c>
      <c r="B92" s="17" t="s">
        <v>388</v>
      </c>
      <c r="C92" s="55" t="s">
        <v>389</v>
      </c>
      <c r="D92" s="82">
        <v>355755</v>
      </c>
      <c r="E92" s="21">
        <v>2011</v>
      </c>
      <c r="F92" s="56"/>
      <c r="G92" s="114"/>
      <c r="H92" s="85">
        <f t="shared" si="17"/>
        <v>0</v>
      </c>
      <c r="I92" s="85">
        <f t="shared" si="18"/>
        <v>0</v>
      </c>
      <c r="J92" s="85">
        <f t="shared" si="19"/>
        <v>0</v>
      </c>
      <c r="K92" s="85">
        <f t="shared" si="20"/>
        <v>0</v>
      </c>
    </row>
    <row r="93" spans="1:11" s="6" customFormat="1" x14ac:dyDescent="0.3">
      <c r="A93" s="3"/>
      <c r="B93" s="17"/>
      <c r="C93" s="100" t="s">
        <v>322</v>
      </c>
      <c r="D93" s="82"/>
      <c r="E93" s="21"/>
      <c r="F93" s="56">
        <v>200000</v>
      </c>
      <c r="G93" s="12">
        <v>0.5</v>
      </c>
      <c r="H93" s="85">
        <f t="shared" si="17"/>
        <v>30000</v>
      </c>
      <c r="I93" s="85">
        <f t="shared" si="18"/>
        <v>33205.128205128203</v>
      </c>
      <c r="J93" s="85">
        <f t="shared" si="19"/>
        <v>36794.871794871789</v>
      </c>
      <c r="K93" s="85">
        <f t="shared" si="20"/>
        <v>100000</v>
      </c>
    </row>
    <row r="94" spans="1:11" s="6" customFormat="1" x14ac:dyDescent="0.3">
      <c r="A94" s="3"/>
      <c r="B94" s="17"/>
      <c r="C94" s="100" t="s">
        <v>374</v>
      </c>
      <c r="D94" s="82"/>
      <c r="E94" s="21"/>
      <c r="F94" s="56">
        <v>155755</v>
      </c>
      <c r="G94" s="12">
        <v>0.65</v>
      </c>
      <c r="H94" s="85">
        <f t="shared" si="17"/>
        <v>30372.224999999999</v>
      </c>
      <c r="I94" s="85">
        <f t="shared" si="18"/>
        <v>33617.120833333327</v>
      </c>
      <c r="J94" s="85">
        <f t="shared" si="19"/>
        <v>37251.404166666667</v>
      </c>
      <c r="K94" s="85">
        <f t="shared" si="20"/>
        <v>101240.75</v>
      </c>
    </row>
    <row r="95" spans="1:11" s="6" customFormat="1" x14ac:dyDescent="0.3">
      <c r="A95" s="3" t="s">
        <v>390</v>
      </c>
      <c r="B95" s="17" t="s">
        <v>391</v>
      </c>
      <c r="C95" s="55" t="s">
        <v>392</v>
      </c>
      <c r="D95" s="82">
        <v>252570.33</v>
      </c>
      <c r="E95" s="21">
        <v>2011</v>
      </c>
      <c r="F95" s="56">
        <v>252570.33</v>
      </c>
      <c r="G95" s="12">
        <v>0.65</v>
      </c>
      <c r="H95" s="85">
        <f t="shared" si="17"/>
        <v>49251.214350000002</v>
      </c>
      <c r="I95" s="85">
        <f t="shared" si="18"/>
        <v>54513.096225000001</v>
      </c>
      <c r="J95" s="85">
        <f t="shared" si="19"/>
        <v>60406.403924999999</v>
      </c>
      <c r="K95" s="85">
        <f t="shared" si="20"/>
        <v>164170.7145</v>
      </c>
    </row>
    <row r="96" spans="1:11" s="6" customFormat="1" ht="34.200000000000003" x14ac:dyDescent="0.3">
      <c r="A96" s="5" t="s">
        <v>393</v>
      </c>
      <c r="B96" s="17" t="s">
        <v>394</v>
      </c>
      <c r="C96" s="58" t="s">
        <v>395</v>
      </c>
      <c r="D96" s="82">
        <v>54846.82</v>
      </c>
      <c r="E96" s="18">
        <v>2011</v>
      </c>
      <c r="F96" s="56">
        <v>54846.82</v>
      </c>
      <c r="G96" s="12">
        <v>0.65</v>
      </c>
      <c r="H96" s="85">
        <f t="shared" si="17"/>
        <v>10695.129900000002</v>
      </c>
      <c r="I96" s="85">
        <f t="shared" si="18"/>
        <v>11837.771983333334</v>
      </c>
      <c r="J96" s="85">
        <f t="shared" si="19"/>
        <v>13117.531116666669</v>
      </c>
      <c r="K96" s="85">
        <f t="shared" si="20"/>
        <v>35650.433000000005</v>
      </c>
    </row>
    <row r="97" spans="1:11" s="6" customFormat="1" ht="34.200000000000003" x14ac:dyDescent="0.3">
      <c r="A97" s="3" t="s">
        <v>396</v>
      </c>
      <c r="B97" s="17" t="s">
        <v>397</v>
      </c>
      <c r="C97" s="55" t="s">
        <v>398</v>
      </c>
      <c r="D97" s="82">
        <v>37701.199999999997</v>
      </c>
      <c r="E97" s="21">
        <v>2011</v>
      </c>
      <c r="F97" s="56">
        <v>37701.199999999997</v>
      </c>
      <c r="G97" s="12">
        <v>0.65</v>
      </c>
      <c r="H97" s="85">
        <f t="shared" si="17"/>
        <v>7351.7339999999995</v>
      </c>
      <c r="I97" s="85">
        <f t="shared" si="18"/>
        <v>8137.1756666666652</v>
      </c>
      <c r="J97" s="85">
        <f t="shared" si="19"/>
        <v>9016.8703333333324</v>
      </c>
      <c r="K97" s="85">
        <f t="shared" si="20"/>
        <v>24505.78</v>
      </c>
    </row>
    <row r="98" spans="1:11" s="6" customFormat="1" ht="26.25" customHeight="1" thickBot="1" x14ac:dyDescent="0.35">
      <c r="A98" s="88" t="s">
        <v>252</v>
      </c>
      <c r="B98" s="73" t="s">
        <v>399</v>
      </c>
      <c r="C98" s="115" t="s">
        <v>400</v>
      </c>
      <c r="D98" s="79">
        <f>F98</f>
        <v>72696.460000000006</v>
      </c>
      <c r="E98" s="18">
        <v>2011</v>
      </c>
      <c r="F98" s="56">
        <v>72696.460000000006</v>
      </c>
      <c r="G98" s="76">
        <v>0.65</v>
      </c>
      <c r="H98" s="116">
        <f t="shared" si="17"/>
        <v>14175.809700000002</v>
      </c>
      <c r="I98" s="116">
        <f t="shared" si="18"/>
        <v>15690.319283333334</v>
      </c>
      <c r="J98" s="116">
        <f t="shared" si="19"/>
        <v>17386.570016666668</v>
      </c>
      <c r="K98" s="116">
        <f t="shared" si="20"/>
        <v>47252.699000000008</v>
      </c>
    </row>
    <row r="99" spans="1:11" s="1" customFormat="1" ht="51.6" thickBot="1" x14ac:dyDescent="0.35">
      <c r="A99" s="8" t="s">
        <v>0</v>
      </c>
      <c r="B99" s="8" t="s">
        <v>1</v>
      </c>
      <c r="C99" s="8" t="s">
        <v>2</v>
      </c>
      <c r="D99" s="8" t="s">
        <v>3</v>
      </c>
      <c r="E99" s="9" t="s">
        <v>4</v>
      </c>
      <c r="F99" s="51" t="s">
        <v>896</v>
      </c>
      <c r="G99" s="11" t="s">
        <v>6</v>
      </c>
      <c r="H99" s="51" t="s">
        <v>7</v>
      </c>
      <c r="I99" s="51" t="s">
        <v>8</v>
      </c>
      <c r="J99" s="51" t="s">
        <v>9</v>
      </c>
      <c r="K99" s="51" t="s">
        <v>10</v>
      </c>
    </row>
    <row r="100" spans="1:11" s="119" customFormat="1" ht="22.8" x14ac:dyDescent="0.3">
      <c r="A100" s="80" t="s">
        <v>401</v>
      </c>
      <c r="B100" s="81" t="s">
        <v>402</v>
      </c>
      <c r="C100" s="80" t="s">
        <v>403</v>
      </c>
      <c r="D100" s="82">
        <v>326760.98</v>
      </c>
      <c r="E100" s="46">
        <v>2012</v>
      </c>
      <c r="F100" s="117"/>
      <c r="G100" s="118"/>
      <c r="H100" s="54">
        <f t="shared" ref="H100:H115" si="21">K100*30%</f>
        <v>0</v>
      </c>
      <c r="I100" s="54">
        <f t="shared" ref="I100:I115" si="22">K100*(3700/7800)*70%</f>
        <v>0</v>
      </c>
      <c r="J100" s="54">
        <f t="shared" ref="J100:J115" si="23">K100*(4100/7800)*70%</f>
        <v>0</v>
      </c>
      <c r="K100" s="54">
        <f t="shared" ref="K100:K115" si="24">F100*G100</f>
        <v>0</v>
      </c>
    </row>
    <row r="101" spans="1:11" s="1" customFormat="1" ht="13.2" x14ac:dyDescent="0.3">
      <c r="A101" s="80"/>
      <c r="B101" s="81"/>
      <c r="C101" s="101" t="s">
        <v>322</v>
      </c>
      <c r="D101" s="82"/>
      <c r="E101" s="21"/>
      <c r="F101" s="65">
        <v>199674.2</v>
      </c>
      <c r="G101" s="48">
        <v>0.5</v>
      </c>
      <c r="H101" s="57">
        <f t="shared" si="21"/>
        <v>29951.13</v>
      </c>
      <c r="I101" s="57">
        <f t="shared" si="22"/>
        <v>33151.037051282052</v>
      </c>
      <c r="J101" s="57">
        <f t="shared" si="23"/>
        <v>36734.932948717949</v>
      </c>
      <c r="K101" s="57">
        <f t="shared" si="24"/>
        <v>99837.1</v>
      </c>
    </row>
    <row r="102" spans="1:11" s="1" customFormat="1" ht="13.2" x14ac:dyDescent="0.3">
      <c r="A102" s="80"/>
      <c r="B102" s="81"/>
      <c r="C102" s="101" t="s">
        <v>367</v>
      </c>
      <c r="D102" s="82"/>
      <c r="E102" s="21"/>
      <c r="F102" s="65">
        <v>127086.78</v>
      </c>
      <c r="G102" s="48">
        <v>0.65</v>
      </c>
      <c r="H102" s="57">
        <f t="shared" si="21"/>
        <v>24781.9221</v>
      </c>
      <c r="I102" s="57">
        <f t="shared" si="22"/>
        <v>27429.563349999997</v>
      </c>
      <c r="J102" s="57">
        <f t="shared" si="23"/>
        <v>30394.921550000003</v>
      </c>
      <c r="K102" s="57">
        <f t="shared" si="24"/>
        <v>82606.407000000007</v>
      </c>
    </row>
    <row r="103" spans="1:11" s="2" customFormat="1" ht="22.8" x14ac:dyDescent="0.3">
      <c r="A103" s="81" t="s">
        <v>404</v>
      </c>
      <c r="B103" s="81" t="s">
        <v>405</v>
      </c>
      <c r="C103" s="80" t="s">
        <v>406</v>
      </c>
      <c r="D103" s="82">
        <v>28056.53</v>
      </c>
      <c r="E103" s="47">
        <v>2012</v>
      </c>
      <c r="F103" s="120">
        <v>28056.53</v>
      </c>
      <c r="G103" s="92">
        <v>0.65</v>
      </c>
      <c r="H103" s="85">
        <f t="shared" si="21"/>
        <v>5471.0233500000004</v>
      </c>
      <c r="I103" s="85">
        <f t="shared" si="22"/>
        <v>6055.5343916666661</v>
      </c>
      <c r="J103" s="85">
        <f t="shared" si="23"/>
        <v>6710.1867583333333</v>
      </c>
      <c r="K103" s="85">
        <f t="shared" si="24"/>
        <v>18236.744500000001</v>
      </c>
    </row>
    <row r="104" spans="1:11" s="2" customFormat="1" ht="22.8" x14ac:dyDescent="0.3">
      <c r="A104" s="3" t="s">
        <v>407</v>
      </c>
      <c r="B104" s="3" t="s">
        <v>408</v>
      </c>
      <c r="C104" s="55" t="s">
        <v>409</v>
      </c>
      <c r="D104" s="82">
        <v>7661</v>
      </c>
      <c r="E104" s="21">
        <v>2012</v>
      </c>
      <c r="F104" s="65">
        <v>7661</v>
      </c>
      <c r="G104" s="48">
        <v>0.65</v>
      </c>
      <c r="H104" s="85">
        <f t="shared" si="21"/>
        <v>1493.8950000000002</v>
      </c>
      <c r="I104" s="85">
        <f t="shared" si="22"/>
        <v>1653.4991666666667</v>
      </c>
      <c r="J104" s="85">
        <f t="shared" si="23"/>
        <v>1832.2558333333334</v>
      </c>
      <c r="K104" s="85">
        <f t="shared" si="24"/>
        <v>4979.6500000000005</v>
      </c>
    </row>
    <row r="105" spans="1:11" s="2" customFormat="1" ht="34.200000000000003" x14ac:dyDescent="0.3">
      <c r="A105" s="3" t="s">
        <v>13</v>
      </c>
      <c r="B105" s="3" t="s">
        <v>410</v>
      </c>
      <c r="C105" s="55" t="s">
        <v>411</v>
      </c>
      <c r="D105" s="82">
        <v>183066.12</v>
      </c>
      <c r="E105" s="21">
        <v>2012</v>
      </c>
      <c r="F105" s="65">
        <v>183066.12</v>
      </c>
      <c r="G105" s="48">
        <v>0.65</v>
      </c>
      <c r="H105" s="85">
        <f t="shared" si="21"/>
        <v>35697.893400000001</v>
      </c>
      <c r="I105" s="85">
        <f t="shared" si="22"/>
        <v>39511.770899999996</v>
      </c>
      <c r="J105" s="85">
        <f t="shared" si="23"/>
        <v>43783.313699999999</v>
      </c>
      <c r="K105" s="85">
        <f t="shared" si="24"/>
        <v>118992.978</v>
      </c>
    </row>
    <row r="106" spans="1:11" s="2" customFormat="1" ht="22.8" x14ac:dyDescent="0.3">
      <c r="A106" s="3" t="s">
        <v>412</v>
      </c>
      <c r="B106" s="3" t="s">
        <v>413</v>
      </c>
      <c r="C106" s="55" t="s">
        <v>414</v>
      </c>
      <c r="D106" s="82">
        <f>F107+F108</f>
        <v>303371.32</v>
      </c>
      <c r="E106" s="21">
        <v>2012</v>
      </c>
      <c r="F106" s="65">
        <v>0</v>
      </c>
      <c r="G106" s="48">
        <v>0.65</v>
      </c>
      <c r="H106" s="85">
        <f t="shared" si="21"/>
        <v>0</v>
      </c>
      <c r="I106" s="85">
        <f t="shared" si="22"/>
        <v>0</v>
      </c>
      <c r="J106" s="85">
        <f t="shared" si="23"/>
        <v>0</v>
      </c>
      <c r="K106" s="85">
        <f t="shared" si="24"/>
        <v>0</v>
      </c>
    </row>
    <row r="107" spans="1:11" s="2" customFormat="1" x14ac:dyDescent="0.3">
      <c r="A107" s="3"/>
      <c r="B107" s="3"/>
      <c r="C107" s="101" t="s">
        <v>322</v>
      </c>
      <c r="D107" s="82"/>
      <c r="E107" s="21"/>
      <c r="F107" s="65">
        <v>200000</v>
      </c>
      <c r="G107" s="48">
        <v>0.5</v>
      </c>
      <c r="H107" s="85">
        <f t="shared" si="21"/>
        <v>30000</v>
      </c>
      <c r="I107" s="85">
        <f t="shared" si="22"/>
        <v>33205.128205128203</v>
      </c>
      <c r="J107" s="85">
        <f t="shared" si="23"/>
        <v>36794.871794871789</v>
      </c>
      <c r="K107" s="85">
        <f t="shared" si="24"/>
        <v>100000</v>
      </c>
    </row>
    <row r="108" spans="1:11" s="2" customFormat="1" x14ac:dyDescent="0.3">
      <c r="A108" s="3"/>
      <c r="B108" s="3"/>
      <c r="C108" s="101" t="s">
        <v>367</v>
      </c>
      <c r="D108" s="82"/>
      <c r="E108" s="21"/>
      <c r="F108" s="65">
        <v>103371.32</v>
      </c>
      <c r="G108" s="49">
        <v>0.65</v>
      </c>
      <c r="H108" s="85">
        <f t="shared" si="21"/>
        <v>20157.4074</v>
      </c>
      <c r="I108" s="85">
        <f t="shared" si="22"/>
        <v>22310.976566666664</v>
      </c>
      <c r="J108" s="85">
        <f t="shared" si="23"/>
        <v>24722.974033333336</v>
      </c>
      <c r="K108" s="85">
        <f t="shared" si="24"/>
        <v>67191.358000000007</v>
      </c>
    </row>
    <row r="109" spans="1:11" s="2" customFormat="1" ht="22.8" x14ac:dyDescent="0.3">
      <c r="A109" s="3" t="s">
        <v>14</v>
      </c>
      <c r="B109" s="3" t="s">
        <v>415</v>
      </c>
      <c r="C109" s="55" t="s">
        <v>416</v>
      </c>
      <c r="D109" s="82">
        <v>283561.83</v>
      </c>
      <c r="E109" s="21">
        <v>2012</v>
      </c>
      <c r="F109" s="65">
        <v>283561.83</v>
      </c>
      <c r="G109" s="48">
        <v>0.65</v>
      </c>
      <c r="H109" s="85">
        <f t="shared" si="21"/>
        <v>55294.556850000001</v>
      </c>
      <c r="I109" s="85">
        <f t="shared" si="22"/>
        <v>61202.094974999993</v>
      </c>
      <c r="J109" s="85">
        <f t="shared" si="23"/>
        <v>67818.537675</v>
      </c>
      <c r="K109" s="85">
        <f t="shared" si="24"/>
        <v>184315.18950000001</v>
      </c>
    </row>
    <row r="110" spans="1:11" s="2" customFormat="1" ht="34.200000000000003" x14ac:dyDescent="0.3">
      <c r="A110" s="5" t="s">
        <v>417</v>
      </c>
      <c r="B110" s="3" t="s">
        <v>418</v>
      </c>
      <c r="C110" s="55" t="s">
        <v>419</v>
      </c>
      <c r="D110" s="82">
        <v>89000</v>
      </c>
      <c r="E110" s="21">
        <v>2012</v>
      </c>
      <c r="F110" s="65">
        <v>89000</v>
      </c>
      <c r="G110" s="121">
        <v>0.21807000000000001</v>
      </c>
      <c r="H110" s="85">
        <f t="shared" si="21"/>
        <v>5822.4690000000001</v>
      </c>
      <c r="I110" s="85">
        <f t="shared" si="22"/>
        <v>6444.527653846153</v>
      </c>
      <c r="J110" s="85">
        <f t="shared" si="23"/>
        <v>7141.2333461538456</v>
      </c>
      <c r="K110" s="85">
        <f t="shared" si="24"/>
        <v>19408.23</v>
      </c>
    </row>
    <row r="111" spans="1:11" s="2" customFormat="1" ht="34.200000000000003" x14ac:dyDescent="0.3">
      <c r="A111" s="5" t="s">
        <v>420</v>
      </c>
      <c r="B111" s="3" t="s">
        <v>421</v>
      </c>
      <c r="C111" s="55" t="s">
        <v>422</v>
      </c>
      <c r="D111" s="82">
        <v>74663.899999999994</v>
      </c>
      <c r="E111" s="21">
        <v>2012</v>
      </c>
      <c r="F111" s="65">
        <v>74663.899999999994</v>
      </c>
      <c r="G111" s="48">
        <v>0.65</v>
      </c>
      <c r="H111" s="85">
        <f>K111*30%</f>
        <v>14559.460499999999</v>
      </c>
      <c r="I111" s="85">
        <f>K111*(3700/7800)*70%</f>
        <v>16114.958416666663</v>
      </c>
      <c r="J111" s="85">
        <f>K111*(4100/7800)*70%</f>
        <v>17857.116083333331</v>
      </c>
      <c r="K111" s="85">
        <f>F111*G111</f>
        <v>48531.534999999996</v>
      </c>
    </row>
    <row r="112" spans="1:11" s="2" customFormat="1" ht="34.200000000000003" x14ac:dyDescent="0.3">
      <c r="A112" s="5" t="s">
        <v>423</v>
      </c>
      <c r="B112" s="3" t="s">
        <v>424</v>
      </c>
      <c r="C112" s="55" t="s">
        <v>425</v>
      </c>
      <c r="D112" s="82">
        <v>146542</v>
      </c>
      <c r="E112" s="21">
        <v>2012</v>
      </c>
      <c r="F112" s="65">
        <v>146542</v>
      </c>
      <c r="G112" s="48">
        <v>0.65</v>
      </c>
      <c r="H112" s="85">
        <f>K112*30%</f>
        <v>28575.69</v>
      </c>
      <c r="I112" s="85">
        <f>K112*(3700/7800)*70%</f>
        <v>31628.648333333331</v>
      </c>
      <c r="J112" s="85">
        <f>K112*(4100/7800)*70%</f>
        <v>35047.96166666667</v>
      </c>
      <c r="K112" s="85">
        <f>F112*G112</f>
        <v>95252.3</v>
      </c>
    </row>
    <row r="113" spans="1:11" s="2" customFormat="1" ht="22.8" x14ac:dyDescent="0.3">
      <c r="A113" s="3" t="s">
        <v>426</v>
      </c>
      <c r="B113" s="3" t="s">
        <v>427</v>
      </c>
      <c r="C113" s="55" t="s">
        <v>428</v>
      </c>
      <c r="D113" s="82">
        <v>425585.29</v>
      </c>
      <c r="E113" s="21">
        <v>2012</v>
      </c>
      <c r="F113" s="65"/>
      <c r="G113" s="48"/>
      <c r="H113" s="85">
        <f t="shared" si="21"/>
        <v>0</v>
      </c>
      <c r="I113" s="85">
        <f t="shared" si="22"/>
        <v>0</v>
      </c>
      <c r="J113" s="85">
        <f t="shared" si="23"/>
        <v>0</v>
      </c>
      <c r="K113" s="85">
        <f t="shared" si="24"/>
        <v>0</v>
      </c>
    </row>
    <row r="114" spans="1:11" s="2" customFormat="1" x14ac:dyDescent="0.3">
      <c r="A114" s="88"/>
      <c r="B114" s="88"/>
      <c r="C114" s="122" t="s">
        <v>429</v>
      </c>
      <c r="D114" s="82"/>
      <c r="E114" s="21"/>
      <c r="F114" s="65">
        <v>198164</v>
      </c>
      <c r="G114" s="48">
        <v>0.5</v>
      </c>
      <c r="H114" s="85">
        <f>K114*30%</f>
        <v>29724.6</v>
      </c>
      <c r="I114" s="85">
        <f>K114*(3700/7800)*70%</f>
        <v>32900.305128205124</v>
      </c>
      <c r="J114" s="85">
        <f>K114*(4100/7800)*70%</f>
        <v>36457.09487179487</v>
      </c>
      <c r="K114" s="85">
        <f>F114*G114</f>
        <v>99082</v>
      </c>
    </row>
    <row r="115" spans="1:11" s="2" customFormat="1" ht="15" thickBot="1" x14ac:dyDescent="0.35">
      <c r="A115" s="88"/>
      <c r="B115" s="88"/>
      <c r="C115" s="122" t="s">
        <v>374</v>
      </c>
      <c r="D115" s="79"/>
      <c r="E115" s="21"/>
      <c r="F115" s="65">
        <v>0</v>
      </c>
      <c r="G115" s="48">
        <v>0.65</v>
      </c>
      <c r="H115" s="85">
        <f t="shared" si="21"/>
        <v>0</v>
      </c>
      <c r="I115" s="85">
        <f t="shared" si="22"/>
        <v>0</v>
      </c>
      <c r="J115" s="85">
        <f t="shared" si="23"/>
        <v>0</v>
      </c>
      <c r="K115" s="85">
        <f t="shared" si="24"/>
        <v>0</v>
      </c>
    </row>
    <row r="116" spans="1:11" s="125" customFormat="1" ht="51.6" thickBot="1" x14ac:dyDescent="0.35">
      <c r="A116" s="50" t="s">
        <v>0</v>
      </c>
      <c r="B116" s="50" t="s">
        <v>1</v>
      </c>
      <c r="C116" s="50" t="s">
        <v>2</v>
      </c>
      <c r="D116" s="50" t="s">
        <v>3</v>
      </c>
      <c r="E116" s="123" t="s">
        <v>4</v>
      </c>
      <c r="F116" s="51" t="s">
        <v>5</v>
      </c>
      <c r="G116" s="124" t="s">
        <v>6</v>
      </c>
      <c r="H116" s="51" t="s">
        <v>7</v>
      </c>
      <c r="I116" s="51" t="s">
        <v>8</v>
      </c>
      <c r="J116" s="51" t="s">
        <v>9</v>
      </c>
      <c r="K116" s="51" t="s">
        <v>10</v>
      </c>
    </row>
    <row r="117" spans="1:11" ht="22.8" x14ac:dyDescent="0.3">
      <c r="A117" s="126" t="s">
        <v>430</v>
      </c>
      <c r="B117" s="127" t="s">
        <v>431</v>
      </c>
      <c r="C117" s="126" t="s">
        <v>432</v>
      </c>
      <c r="D117" s="128">
        <v>21800</v>
      </c>
      <c r="E117" s="129">
        <v>2013</v>
      </c>
      <c r="F117" s="83">
        <v>21800</v>
      </c>
      <c r="G117" s="130">
        <v>0.65</v>
      </c>
      <c r="H117" s="85">
        <v>4251</v>
      </c>
      <c r="I117" s="85">
        <v>4705.1666666666661</v>
      </c>
      <c r="J117" s="85">
        <v>5213.833333333333</v>
      </c>
      <c r="K117" s="85">
        <v>14170</v>
      </c>
    </row>
    <row r="118" spans="1:11" ht="45.6" x14ac:dyDescent="0.3">
      <c r="A118" s="126" t="s">
        <v>433</v>
      </c>
      <c r="B118" s="127" t="s">
        <v>434</v>
      </c>
      <c r="C118" s="131" t="s">
        <v>435</v>
      </c>
      <c r="D118" s="128">
        <v>43314.13</v>
      </c>
      <c r="E118" s="132">
        <v>2013</v>
      </c>
      <c r="F118" s="56">
        <v>43314.13</v>
      </c>
      <c r="G118" s="133">
        <v>0.65</v>
      </c>
      <c r="H118" s="57">
        <v>8446.2553499999995</v>
      </c>
      <c r="I118" s="57">
        <v>9348.6330583333329</v>
      </c>
      <c r="J118" s="57">
        <v>10359.296091666665</v>
      </c>
      <c r="K118" s="57">
        <v>28154.184499999999</v>
      </c>
    </row>
    <row r="119" spans="1:11" ht="34.200000000000003" x14ac:dyDescent="0.3">
      <c r="A119" s="126" t="s">
        <v>11</v>
      </c>
      <c r="B119" s="127" t="s">
        <v>436</v>
      </c>
      <c r="C119" s="131" t="s">
        <v>437</v>
      </c>
      <c r="D119" s="128">
        <v>47746.81</v>
      </c>
      <c r="E119" s="132">
        <v>2013</v>
      </c>
      <c r="F119" s="56">
        <v>47746.81</v>
      </c>
      <c r="G119" s="133">
        <v>0.65</v>
      </c>
      <c r="H119" s="57">
        <v>9310.6279499999982</v>
      </c>
      <c r="I119" s="57">
        <v>10305.353158333332</v>
      </c>
      <c r="J119" s="57">
        <v>11419.445391666666</v>
      </c>
      <c r="K119" s="57">
        <v>31035.426499999998</v>
      </c>
    </row>
    <row r="120" spans="1:11" ht="34.200000000000003" x14ac:dyDescent="0.3">
      <c r="A120" s="127" t="s">
        <v>12</v>
      </c>
      <c r="B120" s="134" t="s">
        <v>438</v>
      </c>
      <c r="C120" s="135" t="s">
        <v>439</v>
      </c>
      <c r="D120" s="128">
        <v>150995</v>
      </c>
      <c r="E120" s="129">
        <v>2013</v>
      </c>
      <c r="F120" s="83">
        <v>0</v>
      </c>
      <c r="G120" s="130">
        <v>0.65</v>
      </c>
      <c r="H120" s="85">
        <v>0</v>
      </c>
      <c r="I120" s="85">
        <v>0</v>
      </c>
      <c r="J120" s="85">
        <v>0</v>
      </c>
      <c r="K120" s="85">
        <v>0</v>
      </c>
    </row>
    <row r="121" spans="1:11" x14ac:dyDescent="0.3">
      <c r="A121" s="136"/>
      <c r="B121" s="137"/>
      <c r="C121" s="138" t="s">
        <v>322</v>
      </c>
      <c r="D121" s="128"/>
      <c r="E121" s="139"/>
      <c r="F121" s="56">
        <v>63200</v>
      </c>
      <c r="G121" s="133">
        <v>0.5</v>
      </c>
      <c r="H121" s="85">
        <v>9480</v>
      </c>
      <c r="I121" s="85">
        <v>10492.820512820512</v>
      </c>
      <c r="J121" s="85">
        <v>11627.179487179486</v>
      </c>
      <c r="K121" s="77">
        <v>31600</v>
      </c>
    </row>
    <row r="122" spans="1:11" x14ac:dyDescent="0.3">
      <c r="A122" s="136"/>
      <c r="B122" s="137"/>
      <c r="C122" s="138" t="s">
        <v>374</v>
      </c>
      <c r="D122" s="128"/>
      <c r="E122" s="132"/>
      <c r="F122" s="56">
        <v>87795</v>
      </c>
      <c r="G122" s="133">
        <v>0.65</v>
      </c>
      <c r="H122" s="85">
        <v>17120.024999999998</v>
      </c>
      <c r="I122" s="85">
        <v>18949.087499999998</v>
      </c>
      <c r="J122" s="85">
        <v>20997.637499999997</v>
      </c>
      <c r="K122" s="77">
        <v>57066.75</v>
      </c>
    </row>
    <row r="123" spans="1:11" ht="34.200000000000003" x14ac:dyDescent="0.3">
      <c r="A123" s="140" t="s">
        <v>440</v>
      </c>
      <c r="B123" s="137" t="s">
        <v>441</v>
      </c>
      <c r="C123" s="140" t="s">
        <v>442</v>
      </c>
      <c r="D123" s="141">
        <v>50037.599999999999</v>
      </c>
      <c r="E123" s="142">
        <v>2013</v>
      </c>
      <c r="F123" s="61">
        <v>50037.599999999999</v>
      </c>
      <c r="G123" s="143">
        <v>0.65</v>
      </c>
      <c r="H123" s="144">
        <v>9757.3319999999985</v>
      </c>
      <c r="I123" s="144">
        <v>10799.781999999997</v>
      </c>
      <c r="J123" s="144">
        <v>11967.325999999999</v>
      </c>
      <c r="K123" s="144">
        <v>32524.44</v>
      </c>
    </row>
    <row r="124" spans="1:11" ht="22.8" x14ac:dyDescent="0.3">
      <c r="A124" s="140" t="s">
        <v>443</v>
      </c>
      <c r="B124" s="137" t="s">
        <v>444</v>
      </c>
      <c r="C124" s="140" t="s">
        <v>445</v>
      </c>
      <c r="D124" s="145">
        <v>226490</v>
      </c>
      <c r="E124" s="142">
        <v>2013</v>
      </c>
      <c r="F124" s="61"/>
      <c r="G124" s="143">
        <v>0.65</v>
      </c>
      <c r="H124" s="146">
        <v>0</v>
      </c>
      <c r="I124" s="146">
        <v>0</v>
      </c>
      <c r="J124" s="146">
        <v>0</v>
      </c>
      <c r="K124" s="146">
        <v>0</v>
      </c>
    </row>
    <row r="125" spans="1:11" x14ac:dyDescent="0.3">
      <c r="A125" s="140"/>
      <c r="B125" s="137"/>
      <c r="C125" s="138" t="s">
        <v>322</v>
      </c>
      <c r="D125" s="145"/>
      <c r="E125" s="142"/>
      <c r="F125" s="61">
        <v>128497</v>
      </c>
      <c r="G125" s="143">
        <v>0.5</v>
      </c>
      <c r="H125" s="146">
        <v>19274.55</v>
      </c>
      <c r="I125" s="146">
        <v>21333.796794871792</v>
      </c>
      <c r="J125" s="146">
        <v>23640.153205128205</v>
      </c>
      <c r="K125" s="146">
        <v>64248.5</v>
      </c>
    </row>
    <row r="126" spans="1:11" x14ac:dyDescent="0.3">
      <c r="A126" s="140"/>
      <c r="B126" s="137"/>
      <c r="C126" s="138" t="s">
        <v>374</v>
      </c>
      <c r="D126" s="145"/>
      <c r="E126" s="142"/>
      <c r="F126" s="61">
        <v>65271.54</v>
      </c>
      <c r="G126" s="143">
        <v>0.65</v>
      </c>
      <c r="H126" s="146">
        <v>12727.9503</v>
      </c>
      <c r="I126" s="146">
        <v>14087.77405</v>
      </c>
      <c r="J126" s="146">
        <v>15610.77665</v>
      </c>
      <c r="K126" s="146">
        <v>42426.501000000004</v>
      </c>
    </row>
    <row r="127" spans="1:11" x14ac:dyDescent="0.3">
      <c r="A127" s="140" t="s">
        <v>446</v>
      </c>
      <c r="B127" s="137" t="s">
        <v>447</v>
      </c>
      <c r="C127" s="140" t="s">
        <v>448</v>
      </c>
      <c r="D127" s="145">
        <v>292766.25</v>
      </c>
      <c r="E127" s="142">
        <v>2013</v>
      </c>
      <c r="F127" s="61"/>
      <c r="G127" s="143">
        <v>0.65</v>
      </c>
      <c r="H127" s="146">
        <v>0</v>
      </c>
      <c r="I127" s="146">
        <v>0</v>
      </c>
      <c r="J127" s="146">
        <v>0</v>
      </c>
      <c r="K127" s="146">
        <v>0</v>
      </c>
    </row>
    <row r="128" spans="1:11" x14ac:dyDescent="0.3">
      <c r="A128" s="140"/>
      <c r="B128" s="137"/>
      <c r="C128" s="138" t="s">
        <v>322</v>
      </c>
      <c r="D128" s="145"/>
      <c r="E128" s="142"/>
      <c r="F128" s="61">
        <v>133677.69</v>
      </c>
      <c r="G128" s="143">
        <v>0.5</v>
      </c>
      <c r="H128" s="146">
        <v>20051.6535</v>
      </c>
      <c r="I128" s="146">
        <v>22193.924173076921</v>
      </c>
      <c r="J128" s="146">
        <v>24593.26732692308</v>
      </c>
      <c r="K128" s="146">
        <v>66838.845000000001</v>
      </c>
    </row>
    <row r="129" spans="1:11" x14ac:dyDescent="0.3">
      <c r="A129" s="140"/>
      <c r="B129" s="137"/>
      <c r="C129" s="138" t="s">
        <v>374</v>
      </c>
      <c r="D129" s="145"/>
      <c r="E129" s="142"/>
      <c r="F129" s="61">
        <v>159088.56</v>
      </c>
      <c r="G129" s="143">
        <v>0.65</v>
      </c>
      <c r="H129" s="146">
        <v>31022.269199999999</v>
      </c>
      <c r="I129" s="146">
        <v>34336.614199999996</v>
      </c>
      <c r="J129" s="146">
        <v>38048.6806</v>
      </c>
      <c r="K129" s="146">
        <v>103407.564</v>
      </c>
    </row>
    <row r="130" spans="1:11" ht="45.6" x14ac:dyDescent="0.3">
      <c r="A130" s="140" t="s">
        <v>449</v>
      </c>
      <c r="B130" s="137" t="s">
        <v>450</v>
      </c>
      <c r="C130" s="140" t="s">
        <v>451</v>
      </c>
      <c r="D130" s="145">
        <v>394271.86</v>
      </c>
      <c r="E130" s="142">
        <v>2013</v>
      </c>
      <c r="F130" s="61">
        <v>394271.86</v>
      </c>
      <c r="G130" s="147">
        <v>0.25363000000000002</v>
      </c>
      <c r="H130" s="85">
        <v>29999.751555539999</v>
      </c>
      <c r="I130" s="85">
        <v>33204.853217456664</v>
      </c>
      <c r="J130" s="85">
        <v>36794.567078803331</v>
      </c>
      <c r="K130" s="85">
        <v>99999.171851799998</v>
      </c>
    </row>
    <row r="131" spans="1:11" x14ac:dyDescent="0.3">
      <c r="A131" s="140" t="s">
        <v>452</v>
      </c>
      <c r="B131" s="137" t="s">
        <v>453</v>
      </c>
      <c r="C131" s="140" t="s">
        <v>454</v>
      </c>
      <c r="D131" s="145">
        <v>55375</v>
      </c>
      <c r="E131" s="142">
        <v>2013</v>
      </c>
      <c r="F131" s="61">
        <v>55375</v>
      </c>
      <c r="G131" s="143">
        <v>0.65</v>
      </c>
      <c r="H131" s="85">
        <v>10798.125</v>
      </c>
      <c r="I131" s="85">
        <v>11951.770833333332</v>
      </c>
      <c r="J131" s="85">
        <v>13243.854166666666</v>
      </c>
      <c r="K131" s="85">
        <v>35993.75</v>
      </c>
    </row>
    <row r="132" spans="1:11" ht="22.8" x14ac:dyDescent="0.3">
      <c r="A132" s="148" t="s">
        <v>455</v>
      </c>
      <c r="B132" s="137" t="s">
        <v>456</v>
      </c>
      <c r="C132" s="149" t="s">
        <v>457</v>
      </c>
      <c r="D132" s="145">
        <v>26444.99</v>
      </c>
      <c r="E132" s="142">
        <v>2013</v>
      </c>
      <c r="F132" s="61">
        <v>21973.02</v>
      </c>
      <c r="G132" s="143">
        <v>0.65</v>
      </c>
      <c r="H132" s="85">
        <v>4284.7389000000003</v>
      </c>
      <c r="I132" s="85">
        <v>4742.5101500000001</v>
      </c>
      <c r="J132" s="85">
        <v>5255.2139500000003</v>
      </c>
      <c r="K132" s="85">
        <v>14282.463000000002</v>
      </c>
    </row>
    <row r="133" spans="1:11" ht="34.200000000000003" x14ac:dyDescent="0.3">
      <c r="A133" s="150" t="s">
        <v>458</v>
      </c>
      <c r="B133" s="137" t="s">
        <v>459</v>
      </c>
      <c r="C133" s="151" t="s">
        <v>460</v>
      </c>
      <c r="D133" s="145">
        <v>59602.16</v>
      </c>
      <c r="E133" s="142">
        <v>2013</v>
      </c>
      <c r="F133" s="61">
        <v>59602.16</v>
      </c>
      <c r="G133" s="143">
        <v>0.65</v>
      </c>
      <c r="H133" s="85">
        <v>11622.421200000001</v>
      </c>
      <c r="I133" s="85">
        <v>12864.132866666665</v>
      </c>
      <c r="J133" s="85">
        <v>14254.849933333335</v>
      </c>
      <c r="K133" s="85">
        <v>38741.404000000002</v>
      </c>
    </row>
    <row r="134" spans="1:11" ht="26.25" customHeight="1" x14ac:dyDescent="0.3">
      <c r="A134" s="140" t="s">
        <v>461</v>
      </c>
      <c r="B134" s="137" t="s">
        <v>462</v>
      </c>
      <c r="C134" s="140" t="s">
        <v>463</v>
      </c>
      <c r="D134" s="145">
        <v>52320</v>
      </c>
      <c r="E134" s="142">
        <v>2013</v>
      </c>
      <c r="F134" s="61">
        <v>52320</v>
      </c>
      <c r="G134" s="143">
        <v>0.65</v>
      </c>
      <c r="H134" s="85">
        <v>10202.4</v>
      </c>
      <c r="I134" s="85">
        <v>11292.4</v>
      </c>
      <c r="J134" s="85">
        <v>12513.199999999999</v>
      </c>
      <c r="K134" s="85">
        <v>34008</v>
      </c>
    </row>
    <row r="135" spans="1:11" ht="34.200000000000003" x14ac:dyDescent="0.3">
      <c r="A135" s="140" t="s">
        <v>464</v>
      </c>
      <c r="B135" s="137" t="s">
        <v>465</v>
      </c>
      <c r="C135" s="140" t="s">
        <v>466</v>
      </c>
      <c r="D135" s="145">
        <v>86200</v>
      </c>
      <c r="E135" s="142">
        <v>2013</v>
      </c>
      <c r="F135" s="61">
        <v>86200</v>
      </c>
      <c r="G135" s="143">
        <v>0.65</v>
      </c>
      <c r="H135" s="85">
        <v>16809</v>
      </c>
      <c r="I135" s="85">
        <v>18604.833333333332</v>
      </c>
      <c r="J135" s="85">
        <v>20616.166666666668</v>
      </c>
      <c r="K135" s="85">
        <v>56030</v>
      </c>
    </row>
    <row r="136" spans="1:11" ht="22.8" x14ac:dyDescent="0.3">
      <c r="A136" s="148" t="s">
        <v>467</v>
      </c>
      <c r="B136" s="137" t="s">
        <v>468</v>
      </c>
      <c r="C136" s="148" t="s">
        <v>469</v>
      </c>
      <c r="D136" s="145">
        <v>341830.11</v>
      </c>
      <c r="E136" s="142">
        <v>2013</v>
      </c>
      <c r="F136" s="61">
        <v>341830.11</v>
      </c>
      <c r="G136" s="143">
        <v>0.65</v>
      </c>
      <c r="H136" s="85">
        <v>66656.871449999991</v>
      </c>
      <c r="I136" s="85">
        <v>73778.332074999998</v>
      </c>
      <c r="J136" s="85">
        <v>81754.367974999986</v>
      </c>
      <c r="K136" s="85">
        <v>222189.57149999999</v>
      </c>
    </row>
    <row r="137" spans="1:11" ht="22.8" x14ac:dyDescent="0.3">
      <c r="A137" s="148" t="s">
        <v>470</v>
      </c>
      <c r="B137" s="137" t="s">
        <v>471</v>
      </c>
      <c r="C137" s="148" t="s">
        <v>472</v>
      </c>
      <c r="D137" s="145">
        <v>77746.36</v>
      </c>
      <c r="E137" s="142">
        <v>2013</v>
      </c>
      <c r="F137" s="61">
        <v>77746.36</v>
      </c>
      <c r="G137" s="143">
        <v>0.65</v>
      </c>
      <c r="H137" s="85">
        <v>15160.540200000001</v>
      </c>
      <c r="I137" s="85">
        <v>16780.256033333335</v>
      </c>
      <c r="J137" s="85">
        <v>18594.337766666667</v>
      </c>
      <c r="K137" s="85">
        <v>50535.134000000005</v>
      </c>
    </row>
    <row r="138" spans="1:11" ht="22.8" x14ac:dyDescent="0.3">
      <c r="A138" s="148" t="s">
        <v>473</v>
      </c>
      <c r="B138" s="137" t="s">
        <v>474</v>
      </c>
      <c r="C138" s="148" t="s">
        <v>475</v>
      </c>
      <c r="D138" s="145">
        <v>164510.70000000001</v>
      </c>
      <c r="E138" s="142">
        <v>2013</v>
      </c>
      <c r="F138" s="61">
        <v>164510.70000000001</v>
      </c>
      <c r="G138" s="143">
        <v>0.65</v>
      </c>
      <c r="H138" s="85">
        <v>32079.586500000005</v>
      </c>
      <c r="I138" s="85">
        <v>35506.892749999999</v>
      </c>
      <c r="J138" s="85">
        <v>39345.475750000005</v>
      </c>
      <c r="K138" s="85">
        <v>106931.95500000002</v>
      </c>
    </row>
    <row r="139" spans="1:11" ht="34.200000000000003" x14ac:dyDescent="0.3">
      <c r="A139" s="148" t="s">
        <v>246</v>
      </c>
      <c r="B139" s="136" t="s">
        <v>476</v>
      </c>
      <c r="C139" s="148" t="s">
        <v>477</v>
      </c>
      <c r="D139" s="141">
        <v>27074</v>
      </c>
      <c r="E139" s="142">
        <v>2013</v>
      </c>
      <c r="F139" s="61">
        <v>27074</v>
      </c>
      <c r="G139" s="143">
        <v>0.65</v>
      </c>
      <c r="H139" s="57">
        <v>5279.43</v>
      </c>
      <c r="I139" s="57">
        <v>5843.4716666666673</v>
      </c>
      <c r="J139" s="57">
        <v>6475.1983333333337</v>
      </c>
      <c r="K139" s="57">
        <v>17598.100000000002</v>
      </c>
    </row>
    <row r="140" spans="1:11" ht="22.8" x14ac:dyDescent="0.3">
      <c r="A140" s="136" t="s">
        <v>478</v>
      </c>
      <c r="B140" s="137" t="s">
        <v>479</v>
      </c>
      <c r="C140" s="152" t="s">
        <v>480</v>
      </c>
      <c r="D140" s="145">
        <v>45885.13</v>
      </c>
      <c r="E140" s="142">
        <v>2013</v>
      </c>
      <c r="F140" s="56">
        <v>45885.13</v>
      </c>
      <c r="G140" s="133">
        <v>0.65</v>
      </c>
      <c r="H140" s="85">
        <v>8947.6003500000006</v>
      </c>
      <c r="I140" s="85">
        <v>9903.5405583333322</v>
      </c>
      <c r="J140" s="85">
        <v>10974.193591666666</v>
      </c>
      <c r="K140" s="85">
        <v>29825.334500000001</v>
      </c>
    </row>
    <row r="141" spans="1:11" ht="22.8" x14ac:dyDescent="0.3">
      <c r="A141" s="153" t="s">
        <v>481</v>
      </c>
      <c r="B141" s="137" t="s">
        <v>482</v>
      </c>
      <c r="C141" s="154" t="s">
        <v>483</v>
      </c>
      <c r="D141" s="145">
        <v>41900</v>
      </c>
      <c r="E141" s="142">
        <v>2013</v>
      </c>
      <c r="F141" s="56">
        <v>41900</v>
      </c>
      <c r="G141" s="133">
        <v>0.65</v>
      </c>
      <c r="H141" s="85">
        <v>8170.5</v>
      </c>
      <c r="I141" s="85">
        <v>9043.4166666666661</v>
      </c>
      <c r="J141" s="85">
        <v>10021.083333333334</v>
      </c>
      <c r="K141" s="85">
        <v>27235</v>
      </c>
    </row>
    <row r="142" spans="1:11" ht="22.8" x14ac:dyDescent="0.3">
      <c r="A142" s="153" t="s">
        <v>449</v>
      </c>
      <c r="B142" s="137" t="s">
        <v>484</v>
      </c>
      <c r="C142" s="152" t="s">
        <v>485</v>
      </c>
      <c r="D142" s="145">
        <v>142167</v>
      </c>
      <c r="E142" s="142">
        <v>2013</v>
      </c>
      <c r="F142" s="56">
        <v>19869.492307692308</v>
      </c>
      <c r="G142" s="133">
        <v>0.65</v>
      </c>
      <c r="H142" s="85">
        <v>3874.5509999999999</v>
      </c>
      <c r="I142" s="85">
        <v>4288.4987564102557</v>
      </c>
      <c r="J142" s="85">
        <v>4752.1202435897439</v>
      </c>
      <c r="K142" s="85">
        <v>12915.17</v>
      </c>
    </row>
    <row r="143" spans="1:11" ht="22.8" x14ac:dyDescent="0.3">
      <c r="A143" s="153" t="s">
        <v>449</v>
      </c>
      <c r="B143" s="137" t="s">
        <v>901</v>
      </c>
      <c r="C143" s="152" t="s">
        <v>485</v>
      </c>
      <c r="D143" s="141"/>
      <c r="E143" s="142">
        <v>2013</v>
      </c>
      <c r="F143" s="65">
        <v>50580.05</v>
      </c>
      <c r="G143" s="133">
        <v>0.65</v>
      </c>
      <c r="H143" s="85">
        <v>9863.1097499999996</v>
      </c>
      <c r="I143" s="85">
        <v>10916.860791666666</v>
      </c>
      <c r="J143" s="85">
        <v>12097.061958333334</v>
      </c>
      <c r="K143" s="85">
        <v>32877.032500000001</v>
      </c>
    </row>
  </sheetData>
  <dataValidations count="1">
    <dataValidation type="list" allowBlank="1" showInputMessage="1" showErrorMessage="1" sqref="FW2:FW23 PS2:PS23 ZO2:ZO23 AJK2:AJK23 ATG2:ATG23 BDC2:BDC23 BMY2:BMY23 BWU2:BWU23 CGQ2:CGQ23 CQM2:CQM23 DAI2:DAI23 DKE2:DKE23 DUA2:DUA23 EDW2:EDW23 ENS2:ENS23 EXO2:EXO23 FHK2:FHK23 FRG2:FRG23 GBC2:GBC23 GKY2:GKY23 GUU2:GUU23 HEQ2:HEQ23 HOM2:HOM23 HYI2:HYI23 IIE2:IIE23 ISA2:ISA23 JBW2:JBW23 JLS2:JLS23 JVO2:JVO23 KFK2:KFK23 KPG2:KPG23 KZC2:KZC23 LIY2:LIY23 LSU2:LSU23 MCQ2:MCQ23 MMM2:MMM23 MWI2:MWI23 NGE2:NGE23 NQA2:NQA23 NZW2:NZW23 OJS2:OJS23 OTO2:OTO23 PDK2:PDK23 PNG2:PNG23 PXC2:PXC23 QGY2:QGY23 QQU2:QQU23 RAQ2:RAQ23 RKM2:RKM23 RUI2:RUI23 SEE2:SEE23 SOA2:SOA23 SXW2:SXW23 THS2:THS23 TRO2:TRO23 UBK2:UBK23 ULG2:ULG23 UVC2:UVC23 VEY2:VEY23 VOU2:VOU23 VYQ2:VYQ23 WIM2:WIM23 WSI2:WSI23 EE25:EE42 OA25:OA42 XW25:XW42 AHS25:AHS42 ARO25:ARO42 BBK25:BBK42 BLG25:BLG42 BVC25:BVC42 CEY25:CEY42 COU25:COU42 CYQ25:CYQ42 DIM25:DIM42 DSI25:DSI42 ECE25:ECE42 EMA25:EMA42 EVW25:EVW42 FFS25:FFS42 FPO25:FPO42 FZK25:FZK42 GJG25:GJG42 GTC25:GTC42 HCY25:HCY42 HMU25:HMU42 HWQ25:HWQ42 IGM25:IGM42 IQI25:IQI42 JAE25:JAE42 JKA25:JKA42 JTW25:JTW42 KDS25:KDS42 KNO25:KNO42 KXK25:KXK42 LHG25:LHG42 LRC25:LRC42 MAY25:MAY42 MKU25:MKU42 MUQ25:MUQ42 NEM25:NEM42 NOI25:NOI42 NYE25:NYE42 OIA25:OIA42 ORW25:ORW42 PBS25:PBS42 PLO25:PLO42 PVK25:PVK42 QFG25:QFG42 QPC25:QPC42 QYY25:QYY42 RIU25:RIU42 RSQ25:RSQ42 SCM25:SCM42 SMI25:SMI42 SWE25:SWE42 TGA25:TGA42 TPW25:TPW42 TZS25:TZS42 UJO25:UJO42 UTK25:UTK42 VDG25:VDG42 VNC25:VNC42 VWY25:VWY42 WGU25:WGU42 WQQ25:WQQ42 EE44:EE63 OA44:OA63 XW44:XW63 AHS44:AHS63 ARO44:ARO63 BBK44:BBK63 BLG44:BLG63 BVC44:BVC63 CEY44:CEY63 COU44:COU63 CYQ44:CYQ63 DIM44:DIM63 DSI44:DSI63 ECE44:ECE63 EMA44:EMA63 EVW44:EVW63 FFS44:FFS63 FPO44:FPO63 FZK44:FZK63 GJG44:GJG63 GTC44:GTC63 HCY44:HCY63 HMU44:HMU63 HWQ44:HWQ63 IGM44:IGM63 IQI44:IQI63 JAE44:JAE63 JKA44:JKA63 JTW44:JTW63 KDS44:KDS63 KNO44:KNO63 KXK44:KXK63 LHG44:LHG63 LRC44:LRC63 MAY44:MAY63 MKU44:MKU63 MUQ44:MUQ63 NEM44:NEM63 NOI44:NOI63 NYE44:NYE63 OIA44:OIA63 ORW44:ORW63 PBS44:PBS63 PLO44:PLO63 PVK44:PVK63 QFG44:QFG63 QPC44:QPC63 QYY44:QYY63 RIU44:RIU63 RSQ44:RSQ63 SCM44:SCM63 SMI44:SMI63 SWE44:SWE63 TGA44:TGA63 TPW44:TPW63 TZS44:TZS63 UJO44:UJO63 UTK44:UTK63 VDG44:VDG63 VNC44:VNC63 VWY44:VWY63 WGU44:WGU63 WQQ44:WQQ63 ED64:ED65 NZ64:NZ65 XV64:XV65 AHR64:AHR65 ARN64:ARN65 BBJ64:BBJ65 BLF64:BLF65 BVB64:BVB65 CEX64:CEX65 COT64:COT65 CYP64:CYP65 DIL64:DIL65 DSH64:DSH65 ECD64:ECD65 ELZ64:ELZ65 EVV64:EVV65 FFR64:FFR65 FPN64:FPN65 FZJ64:FZJ65 GJF64:GJF65 GTB64:GTB65 HCX64:HCX65 HMT64:HMT65 HWP64:HWP65 IGL64:IGL65 IQH64:IQH65 JAD64:JAD65 JJZ64:JJZ65 JTV64:JTV65 KDR64:KDR65 KNN64:KNN65 KXJ64:KXJ65 LHF64:LHF65 LRB64:LRB65 MAX64:MAX65 MKT64:MKT65 MUP64:MUP65 NEL64:NEL65 NOH64:NOH65 NYD64:NYD65 OHZ64:OHZ65 ORV64:ORV65 PBR64:PBR65 PLN64:PLN65 PVJ64:PVJ65 QFF64:QFF65 QPB64:QPB65 QYX64:QYX65 RIT64:RIT65 RSP64:RSP65 SCL64:SCL65 SMH64:SMH65 SWD64:SWD65 TFZ64:TFZ65 TPV64:TPV65 TZR64:TZR65 UJN64:UJN65 UTJ64:UTJ65 VDF64:VDF65 VNB64:VNB65 VWX64:VWX65 WGT64:WGT65 WQP64:WQP65 DZ85:DZ98 NV85:NV98 XR85:XR98 AHN85:AHN98 ARJ85:ARJ98 BBF85:BBF98 BLB85:BLB98 BUX85:BUX98 CET85:CET98 COP85:COP98 CYL85:CYL98 DIH85:DIH98 DSD85:DSD98 EBZ85:EBZ98 ELV85:ELV98 EVR85:EVR98 FFN85:FFN98 FPJ85:FPJ98 FZF85:FZF98 GJB85:GJB98 GSX85:GSX98 HCT85:HCT98 HMP85:HMP98 HWL85:HWL98 IGH85:IGH98 IQD85:IQD98 IZZ85:IZZ98 JJV85:JJV98 JTR85:JTR98 KDN85:KDN98 KNJ85:KNJ98 KXF85:KXF98 LHB85:LHB98 LQX85:LQX98 MAT85:MAT98 MKP85:MKP98 MUL85:MUL98 NEH85:NEH98 NOD85:NOD98 NXZ85:NXZ98 OHV85:OHV98 ORR85:ORR98 PBN85:PBN98 PLJ85:PLJ98 PVF85:PVF98 QFB85:QFB98 QOX85:QOX98 QYT85:QYT98 RIP85:RIP98 RSL85:RSL98 SCH85:SCH98 SMD85:SMD98 SVZ85:SVZ98 TFV85:TFV98 TPR85:TPR98 TZN85:TZN98 UJJ85:UJJ98 UTF85:UTF98 VDB85:VDB98 VMX85:VMX98 VWT85:VWT98 WGP85:WGP98 WQL85:WQL98 DZ100:DZ115 NV100:NV115 XR100:XR115 AHN100:AHN115 ARJ100:ARJ115 BBF100:BBF115 BLB100:BLB115 BUX100:BUX115 CET100:CET115 COP100:COP115 CYL100:CYL115 DIH100:DIH115 DSD100:DSD115 EBZ100:EBZ115 ELV100:ELV115 EVR100:EVR115 FFN100:FFN115 FPJ100:FPJ115 FZF100:FZF115 GJB100:GJB115 GSX100:GSX115 HCT100:HCT115 HMP100:HMP115 HWL100:HWL115 IGH100:IGH115 IQD100:IQD115 IZZ100:IZZ115 JJV100:JJV115 JTR100:JTR115 KDN100:KDN115 KNJ100:KNJ115 KXF100:KXF115 LHB100:LHB115 LQX100:LQX115 MAT100:MAT115 MKP100:MKP115 MUL100:MUL115 NEH100:NEH115 NOD100:NOD115 NXZ100:NXZ115 OHV100:OHV115 ORR100:ORR115 PBN100:PBN115 PLJ100:PLJ115 PVF100:PVF115 QFB100:QFB115 QOX100:QOX115 QYT100:QYT115 RIP100:RIP115 RSL100:RSL115 SCH100:SCH115 SMD100:SMD115 SVZ100:SVZ115 TFV100:TFV115 TPR100:TPR115 TZN100:TZN115 UJJ100:UJJ115 UTF100:UTF115 VDB100:VDB115 VMX100:VMX115 VWT100:VWT115 WGP100:WGP115 WQL100:WQL115 WQL67:WQL83 WGP67:WGP83 VWT67:VWT83 VMX67:VMX83 VDB67:VDB83 UTF67:UTF83 UJJ67:UJJ83 TZN67:TZN83 TPR67:TPR83 TFV67:TFV83 SVZ67:SVZ83 SMD67:SMD83 SCH67:SCH83 RSL67:RSL83 RIP67:RIP83 QYT67:QYT83 QOX67:QOX83 QFB67:QFB83 PVF67:PVF83 PLJ67:PLJ83 PBN67:PBN83 ORR67:ORR83 OHV67:OHV83 NXZ67:NXZ83 NOD67:NOD83 NEH67:NEH83 MUL67:MUL83 MKP67:MKP83 MAT67:MAT83 LQX67:LQX83 LHB67:LHB83 KXF67:KXF83 KNJ67:KNJ83 KDN67:KDN83 JTR67:JTR83 JJV67:JJV83 IZZ67:IZZ83 IQD67:IQD83 IGH67:IGH83 HWL67:HWL83 HMP67:HMP83 HCT67:HCT83 GSX67:GSX83 GJB67:GJB83 FZF67:FZF83 FPJ67:FPJ83 FFN67:FFN83 EVR67:EVR83 ELV67:ELV83 EBZ67:EBZ83 DSD67:DSD83 DIH67:DIH83 CYL67:CYL83 COP67:COP83 CET67:CET83 BUX67:BUX83 BLB67:BLB83 BBF67:BBF83 ARJ67:ARJ83 AHN67:AHN83 XR67:XR83 NV67:NV83 DZ67:DZ83">
      <formula1>maatregelnrs</formula1>
    </dataValidation>
  </dataValidations>
  <pageMargins left="0.11811023622047245" right="0.11811023622047245" top="0.15748031496062992" bottom="0.15748031496062992" header="0.31496062992125984" footer="0.31496062992125984"/>
  <pageSetup paperSize="9" scale="69" fitToHeight="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96"/>
  <sheetViews>
    <sheetView zoomScale="80" zoomScaleNormal="80" zoomScaleSheetLayoutView="75" workbookViewId="0">
      <pane xSplit="3" ySplit="4" topLeftCell="D20" activePane="bottomRight" state="frozen"/>
      <selection activeCell="F2" sqref="F2"/>
      <selection pane="topRight" activeCell="F2" sqref="F2"/>
      <selection pane="bottomLeft" activeCell="F2" sqref="F2"/>
      <selection pane="bottomRight" activeCell="I5" sqref="I5:I90"/>
    </sheetView>
  </sheetViews>
  <sheetFormatPr defaultRowHeight="13.2" x14ac:dyDescent="0.3"/>
  <cols>
    <col min="1" max="1" width="43.44140625" style="159" customWidth="1"/>
    <col min="2" max="2" width="15" style="159" bestFit="1" customWidth="1"/>
    <col min="3" max="3" width="33.33203125" style="159" customWidth="1"/>
    <col min="4" max="4" width="14.33203125" style="209" customWidth="1"/>
    <col min="5" max="5" width="17.109375" style="210" customWidth="1"/>
    <col min="6" max="6" width="12.33203125" style="209" customWidth="1"/>
    <col min="7" max="7" width="12.5546875" style="209" customWidth="1"/>
    <col min="8" max="8" width="12.33203125" style="209" customWidth="1"/>
    <col min="9" max="9" width="13.44140625" style="210" customWidth="1"/>
    <col min="10" max="256" width="9.109375" style="159"/>
    <col min="257" max="257" width="43.44140625" style="159" customWidth="1"/>
    <col min="258" max="258" width="15" style="159" bestFit="1" customWidth="1"/>
    <col min="259" max="259" width="33.33203125" style="159" customWidth="1"/>
    <col min="260" max="260" width="14.33203125" style="159" customWidth="1"/>
    <col min="261" max="261" width="17.109375" style="159" customWidth="1"/>
    <col min="262" max="262" width="12.33203125" style="159" customWidth="1"/>
    <col min="263" max="263" width="12.5546875" style="159" customWidth="1"/>
    <col min="264" max="264" width="12.33203125" style="159" customWidth="1"/>
    <col min="265" max="265" width="13.44140625" style="159" customWidth="1"/>
    <col min="266" max="512" width="9.109375" style="159"/>
    <col min="513" max="513" width="43.44140625" style="159" customWidth="1"/>
    <col min="514" max="514" width="15" style="159" bestFit="1" customWidth="1"/>
    <col min="515" max="515" width="33.33203125" style="159" customWidth="1"/>
    <col min="516" max="516" width="14.33203125" style="159" customWidth="1"/>
    <col min="517" max="517" width="17.109375" style="159" customWidth="1"/>
    <col min="518" max="518" width="12.33203125" style="159" customWidth="1"/>
    <col min="519" max="519" width="12.5546875" style="159" customWidth="1"/>
    <col min="520" max="520" width="12.33203125" style="159" customWidth="1"/>
    <col min="521" max="521" width="13.44140625" style="159" customWidth="1"/>
    <col min="522" max="768" width="9.109375" style="159"/>
    <col min="769" max="769" width="43.44140625" style="159" customWidth="1"/>
    <col min="770" max="770" width="15" style="159" bestFit="1" customWidth="1"/>
    <col min="771" max="771" width="33.33203125" style="159" customWidth="1"/>
    <col min="772" max="772" width="14.33203125" style="159" customWidth="1"/>
    <col min="773" max="773" width="17.109375" style="159" customWidth="1"/>
    <col min="774" max="774" width="12.33203125" style="159" customWidth="1"/>
    <col min="775" max="775" width="12.5546875" style="159" customWidth="1"/>
    <col min="776" max="776" width="12.33203125" style="159" customWidth="1"/>
    <col min="777" max="777" width="13.44140625" style="159" customWidth="1"/>
    <col min="778" max="1024" width="9.109375" style="159"/>
    <col min="1025" max="1025" width="43.44140625" style="159" customWidth="1"/>
    <col min="1026" max="1026" width="15" style="159" bestFit="1" customWidth="1"/>
    <col min="1027" max="1027" width="33.33203125" style="159" customWidth="1"/>
    <col min="1028" max="1028" width="14.33203125" style="159" customWidth="1"/>
    <col min="1029" max="1029" width="17.109375" style="159" customWidth="1"/>
    <col min="1030" max="1030" width="12.33203125" style="159" customWidth="1"/>
    <col min="1031" max="1031" width="12.5546875" style="159" customWidth="1"/>
    <col min="1032" max="1032" width="12.33203125" style="159" customWidth="1"/>
    <col min="1033" max="1033" width="13.44140625" style="159" customWidth="1"/>
    <col min="1034" max="1280" width="9.109375" style="159"/>
    <col min="1281" max="1281" width="43.44140625" style="159" customWidth="1"/>
    <col min="1282" max="1282" width="15" style="159" bestFit="1" customWidth="1"/>
    <col min="1283" max="1283" width="33.33203125" style="159" customWidth="1"/>
    <col min="1284" max="1284" width="14.33203125" style="159" customWidth="1"/>
    <col min="1285" max="1285" width="17.109375" style="159" customWidth="1"/>
    <col min="1286" max="1286" width="12.33203125" style="159" customWidth="1"/>
    <col min="1287" max="1287" width="12.5546875" style="159" customWidth="1"/>
    <col min="1288" max="1288" width="12.33203125" style="159" customWidth="1"/>
    <col min="1289" max="1289" width="13.44140625" style="159" customWidth="1"/>
    <col min="1290" max="1536" width="9.109375" style="159"/>
    <col min="1537" max="1537" width="43.44140625" style="159" customWidth="1"/>
    <col min="1538" max="1538" width="15" style="159" bestFit="1" customWidth="1"/>
    <col min="1539" max="1539" width="33.33203125" style="159" customWidth="1"/>
    <col min="1540" max="1540" width="14.33203125" style="159" customWidth="1"/>
    <col min="1541" max="1541" width="17.109375" style="159" customWidth="1"/>
    <col min="1542" max="1542" width="12.33203125" style="159" customWidth="1"/>
    <col min="1543" max="1543" width="12.5546875" style="159" customWidth="1"/>
    <col min="1544" max="1544" width="12.33203125" style="159" customWidth="1"/>
    <col min="1545" max="1545" width="13.44140625" style="159" customWidth="1"/>
    <col min="1546" max="1792" width="9.109375" style="159"/>
    <col min="1793" max="1793" width="43.44140625" style="159" customWidth="1"/>
    <col min="1794" max="1794" width="15" style="159" bestFit="1" customWidth="1"/>
    <col min="1795" max="1795" width="33.33203125" style="159" customWidth="1"/>
    <col min="1796" max="1796" width="14.33203125" style="159" customWidth="1"/>
    <col min="1797" max="1797" width="17.109375" style="159" customWidth="1"/>
    <col min="1798" max="1798" width="12.33203125" style="159" customWidth="1"/>
    <col min="1799" max="1799" width="12.5546875" style="159" customWidth="1"/>
    <col min="1800" max="1800" width="12.33203125" style="159" customWidth="1"/>
    <col min="1801" max="1801" width="13.44140625" style="159" customWidth="1"/>
    <col min="1802" max="2048" width="9.109375" style="159"/>
    <col min="2049" max="2049" width="43.44140625" style="159" customWidth="1"/>
    <col min="2050" max="2050" width="15" style="159" bestFit="1" customWidth="1"/>
    <col min="2051" max="2051" width="33.33203125" style="159" customWidth="1"/>
    <col min="2052" max="2052" width="14.33203125" style="159" customWidth="1"/>
    <col min="2053" max="2053" width="17.109375" style="159" customWidth="1"/>
    <col min="2054" max="2054" width="12.33203125" style="159" customWidth="1"/>
    <col min="2055" max="2055" width="12.5546875" style="159" customWidth="1"/>
    <col min="2056" max="2056" width="12.33203125" style="159" customWidth="1"/>
    <col min="2057" max="2057" width="13.44140625" style="159" customWidth="1"/>
    <col min="2058" max="2304" width="9.109375" style="159"/>
    <col min="2305" max="2305" width="43.44140625" style="159" customWidth="1"/>
    <col min="2306" max="2306" width="15" style="159" bestFit="1" customWidth="1"/>
    <col min="2307" max="2307" width="33.33203125" style="159" customWidth="1"/>
    <col min="2308" max="2308" width="14.33203125" style="159" customWidth="1"/>
    <col min="2309" max="2309" width="17.109375" style="159" customWidth="1"/>
    <col min="2310" max="2310" width="12.33203125" style="159" customWidth="1"/>
    <col min="2311" max="2311" width="12.5546875" style="159" customWidth="1"/>
    <col min="2312" max="2312" width="12.33203125" style="159" customWidth="1"/>
    <col min="2313" max="2313" width="13.44140625" style="159" customWidth="1"/>
    <col min="2314" max="2560" width="9.109375" style="159"/>
    <col min="2561" max="2561" width="43.44140625" style="159" customWidth="1"/>
    <col min="2562" max="2562" width="15" style="159" bestFit="1" customWidth="1"/>
    <col min="2563" max="2563" width="33.33203125" style="159" customWidth="1"/>
    <col min="2564" max="2564" width="14.33203125" style="159" customWidth="1"/>
    <col min="2565" max="2565" width="17.109375" style="159" customWidth="1"/>
    <col min="2566" max="2566" width="12.33203125" style="159" customWidth="1"/>
    <col min="2567" max="2567" width="12.5546875" style="159" customWidth="1"/>
    <col min="2568" max="2568" width="12.33203125" style="159" customWidth="1"/>
    <col min="2569" max="2569" width="13.44140625" style="159" customWidth="1"/>
    <col min="2570" max="2816" width="9.109375" style="159"/>
    <col min="2817" max="2817" width="43.44140625" style="159" customWidth="1"/>
    <col min="2818" max="2818" width="15" style="159" bestFit="1" customWidth="1"/>
    <col min="2819" max="2819" width="33.33203125" style="159" customWidth="1"/>
    <col min="2820" max="2820" width="14.33203125" style="159" customWidth="1"/>
    <col min="2821" max="2821" width="17.109375" style="159" customWidth="1"/>
    <col min="2822" max="2822" width="12.33203125" style="159" customWidth="1"/>
    <col min="2823" max="2823" width="12.5546875" style="159" customWidth="1"/>
    <col min="2824" max="2824" width="12.33203125" style="159" customWidth="1"/>
    <col min="2825" max="2825" width="13.44140625" style="159" customWidth="1"/>
    <col min="2826" max="3072" width="9.109375" style="159"/>
    <col min="3073" max="3073" width="43.44140625" style="159" customWidth="1"/>
    <col min="3074" max="3074" width="15" style="159" bestFit="1" customWidth="1"/>
    <col min="3075" max="3075" width="33.33203125" style="159" customWidth="1"/>
    <col min="3076" max="3076" width="14.33203125" style="159" customWidth="1"/>
    <col min="3077" max="3077" width="17.109375" style="159" customWidth="1"/>
    <col min="3078" max="3078" width="12.33203125" style="159" customWidth="1"/>
    <col min="3079" max="3079" width="12.5546875" style="159" customWidth="1"/>
    <col min="3080" max="3080" width="12.33203125" style="159" customWidth="1"/>
    <col min="3081" max="3081" width="13.44140625" style="159" customWidth="1"/>
    <col min="3082" max="3328" width="9.109375" style="159"/>
    <col min="3329" max="3329" width="43.44140625" style="159" customWidth="1"/>
    <col min="3330" max="3330" width="15" style="159" bestFit="1" customWidth="1"/>
    <col min="3331" max="3331" width="33.33203125" style="159" customWidth="1"/>
    <col min="3332" max="3332" width="14.33203125" style="159" customWidth="1"/>
    <col min="3333" max="3333" width="17.109375" style="159" customWidth="1"/>
    <col min="3334" max="3334" width="12.33203125" style="159" customWidth="1"/>
    <col min="3335" max="3335" width="12.5546875" style="159" customWidth="1"/>
    <col min="3336" max="3336" width="12.33203125" style="159" customWidth="1"/>
    <col min="3337" max="3337" width="13.44140625" style="159" customWidth="1"/>
    <col min="3338" max="3584" width="9.109375" style="159"/>
    <col min="3585" max="3585" width="43.44140625" style="159" customWidth="1"/>
    <col min="3586" max="3586" width="15" style="159" bestFit="1" customWidth="1"/>
    <col min="3587" max="3587" width="33.33203125" style="159" customWidth="1"/>
    <col min="3588" max="3588" width="14.33203125" style="159" customWidth="1"/>
    <col min="3589" max="3589" width="17.109375" style="159" customWidth="1"/>
    <col min="3590" max="3590" width="12.33203125" style="159" customWidth="1"/>
    <col min="3591" max="3591" width="12.5546875" style="159" customWidth="1"/>
    <col min="3592" max="3592" width="12.33203125" style="159" customWidth="1"/>
    <col min="3593" max="3593" width="13.44140625" style="159" customWidth="1"/>
    <col min="3594" max="3840" width="9.109375" style="159"/>
    <col min="3841" max="3841" width="43.44140625" style="159" customWidth="1"/>
    <col min="3842" max="3842" width="15" style="159" bestFit="1" customWidth="1"/>
    <col min="3843" max="3843" width="33.33203125" style="159" customWidth="1"/>
    <col min="3844" max="3844" width="14.33203125" style="159" customWidth="1"/>
    <col min="3845" max="3845" width="17.109375" style="159" customWidth="1"/>
    <col min="3846" max="3846" width="12.33203125" style="159" customWidth="1"/>
    <col min="3847" max="3847" width="12.5546875" style="159" customWidth="1"/>
    <col min="3848" max="3848" width="12.33203125" style="159" customWidth="1"/>
    <col min="3849" max="3849" width="13.44140625" style="159" customWidth="1"/>
    <col min="3850" max="4096" width="9.109375" style="159"/>
    <col min="4097" max="4097" width="43.44140625" style="159" customWidth="1"/>
    <col min="4098" max="4098" width="15" style="159" bestFit="1" customWidth="1"/>
    <col min="4099" max="4099" width="33.33203125" style="159" customWidth="1"/>
    <col min="4100" max="4100" width="14.33203125" style="159" customWidth="1"/>
    <col min="4101" max="4101" width="17.109375" style="159" customWidth="1"/>
    <col min="4102" max="4102" width="12.33203125" style="159" customWidth="1"/>
    <col min="4103" max="4103" width="12.5546875" style="159" customWidth="1"/>
    <col min="4104" max="4104" width="12.33203125" style="159" customWidth="1"/>
    <col min="4105" max="4105" width="13.44140625" style="159" customWidth="1"/>
    <col min="4106" max="4352" width="9.109375" style="159"/>
    <col min="4353" max="4353" width="43.44140625" style="159" customWidth="1"/>
    <col min="4354" max="4354" width="15" style="159" bestFit="1" customWidth="1"/>
    <col min="4355" max="4355" width="33.33203125" style="159" customWidth="1"/>
    <col min="4356" max="4356" width="14.33203125" style="159" customWidth="1"/>
    <col min="4357" max="4357" width="17.109375" style="159" customWidth="1"/>
    <col min="4358" max="4358" width="12.33203125" style="159" customWidth="1"/>
    <col min="4359" max="4359" width="12.5546875" style="159" customWidth="1"/>
    <col min="4360" max="4360" width="12.33203125" style="159" customWidth="1"/>
    <col min="4361" max="4361" width="13.44140625" style="159" customWidth="1"/>
    <col min="4362" max="4608" width="9.109375" style="159"/>
    <col min="4609" max="4609" width="43.44140625" style="159" customWidth="1"/>
    <col min="4610" max="4610" width="15" style="159" bestFit="1" customWidth="1"/>
    <col min="4611" max="4611" width="33.33203125" style="159" customWidth="1"/>
    <col min="4612" max="4612" width="14.33203125" style="159" customWidth="1"/>
    <col min="4613" max="4613" width="17.109375" style="159" customWidth="1"/>
    <col min="4614" max="4614" width="12.33203125" style="159" customWidth="1"/>
    <col min="4615" max="4615" width="12.5546875" style="159" customWidth="1"/>
    <col min="4616" max="4616" width="12.33203125" style="159" customWidth="1"/>
    <col min="4617" max="4617" width="13.44140625" style="159" customWidth="1"/>
    <col min="4618" max="4864" width="9.109375" style="159"/>
    <col min="4865" max="4865" width="43.44140625" style="159" customWidth="1"/>
    <col min="4866" max="4866" width="15" style="159" bestFit="1" customWidth="1"/>
    <col min="4867" max="4867" width="33.33203125" style="159" customWidth="1"/>
    <col min="4868" max="4868" width="14.33203125" style="159" customWidth="1"/>
    <col min="4869" max="4869" width="17.109375" style="159" customWidth="1"/>
    <col min="4870" max="4870" width="12.33203125" style="159" customWidth="1"/>
    <col min="4871" max="4871" width="12.5546875" style="159" customWidth="1"/>
    <col min="4872" max="4872" width="12.33203125" style="159" customWidth="1"/>
    <col min="4873" max="4873" width="13.44140625" style="159" customWidth="1"/>
    <col min="4874" max="5120" width="9.109375" style="159"/>
    <col min="5121" max="5121" width="43.44140625" style="159" customWidth="1"/>
    <col min="5122" max="5122" width="15" style="159" bestFit="1" customWidth="1"/>
    <col min="5123" max="5123" width="33.33203125" style="159" customWidth="1"/>
    <col min="5124" max="5124" width="14.33203125" style="159" customWidth="1"/>
    <col min="5125" max="5125" width="17.109375" style="159" customWidth="1"/>
    <col min="5126" max="5126" width="12.33203125" style="159" customWidth="1"/>
    <col min="5127" max="5127" width="12.5546875" style="159" customWidth="1"/>
    <col min="5128" max="5128" width="12.33203125" style="159" customWidth="1"/>
    <col min="5129" max="5129" width="13.44140625" style="159" customWidth="1"/>
    <col min="5130" max="5376" width="9.109375" style="159"/>
    <col min="5377" max="5377" width="43.44140625" style="159" customWidth="1"/>
    <col min="5378" max="5378" width="15" style="159" bestFit="1" customWidth="1"/>
    <col min="5379" max="5379" width="33.33203125" style="159" customWidth="1"/>
    <col min="5380" max="5380" width="14.33203125" style="159" customWidth="1"/>
    <col min="5381" max="5381" width="17.109375" style="159" customWidth="1"/>
    <col min="5382" max="5382" width="12.33203125" style="159" customWidth="1"/>
    <col min="5383" max="5383" width="12.5546875" style="159" customWidth="1"/>
    <col min="5384" max="5384" width="12.33203125" style="159" customWidth="1"/>
    <col min="5385" max="5385" width="13.44140625" style="159" customWidth="1"/>
    <col min="5386" max="5632" width="9.109375" style="159"/>
    <col min="5633" max="5633" width="43.44140625" style="159" customWidth="1"/>
    <col min="5634" max="5634" width="15" style="159" bestFit="1" customWidth="1"/>
    <col min="5635" max="5635" width="33.33203125" style="159" customWidth="1"/>
    <col min="5636" max="5636" width="14.33203125" style="159" customWidth="1"/>
    <col min="5637" max="5637" width="17.109375" style="159" customWidth="1"/>
    <col min="5638" max="5638" width="12.33203125" style="159" customWidth="1"/>
    <col min="5639" max="5639" width="12.5546875" style="159" customWidth="1"/>
    <col min="5640" max="5640" width="12.33203125" style="159" customWidth="1"/>
    <col min="5641" max="5641" width="13.44140625" style="159" customWidth="1"/>
    <col min="5642" max="5888" width="9.109375" style="159"/>
    <col min="5889" max="5889" width="43.44140625" style="159" customWidth="1"/>
    <col min="5890" max="5890" width="15" style="159" bestFit="1" customWidth="1"/>
    <col min="5891" max="5891" width="33.33203125" style="159" customWidth="1"/>
    <col min="5892" max="5892" width="14.33203125" style="159" customWidth="1"/>
    <col min="5893" max="5893" width="17.109375" style="159" customWidth="1"/>
    <col min="5894" max="5894" width="12.33203125" style="159" customWidth="1"/>
    <col min="5895" max="5895" width="12.5546875" style="159" customWidth="1"/>
    <col min="5896" max="5896" width="12.33203125" style="159" customWidth="1"/>
    <col min="5897" max="5897" width="13.44140625" style="159" customWidth="1"/>
    <col min="5898" max="6144" width="9.109375" style="159"/>
    <col min="6145" max="6145" width="43.44140625" style="159" customWidth="1"/>
    <col min="6146" max="6146" width="15" style="159" bestFit="1" customWidth="1"/>
    <col min="6147" max="6147" width="33.33203125" style="159" customWidth="1"/>
    <col min="6148" max="6148" width="14.33203125" style="159" customWidth="1"/>
    <col min="6149" max="6149" width="17.109375" style="159" customWidth="1"/>
    <col min="6150" max="6150" width="12.33203125" style="159" customWidth="1"/>
    <col min="6151" max="6151" width="12.5546875" style="159" customWidth="1"/>
    <col min="6152" max="6152" width="12.33203125" style="159" customWidth="1"/>
    <col min="6153" max="6153" width="13.44140625" style="159" customWidth="1"/>
    <col min="6154" max="6400" width="9.109375" style="159"/>
    <col min="6401" max="6401" width="43.44140625" style="159" customWidth="1"/>
    <col min="6402" max="6402" width="15" style="159" bestFit="1" customWidth="1"/>
    <col min="6403" max="6403" width="33.33203125" style="159" customWidth="1"/>
    <col min="6404" max="6404" width="14.33203125" style="159" customWidth="1"/>
    <col min="6405" max="6405" width="17.109375" style="159" customWidth="1"/>
    <col min="6406" max="6406" width="12.33203125" style="159" customWidth="1"/>
    <col min="6407" max="6407" width="12.5546875" style="159" customWidth="1"/>
    <col min="6408" max="6408" width="12.33203125" style="159" customWidth="1"/>
    <col min="6409" max="6409" width="13.44140625" style="159" customWidth="1"/>
    <col min="6410" max="6656" width="9.109375" style="159"/>
    <col min="6657" max="6657" width="43.44140625" style="159" customWidth="1"/>
    <col min="6658" max="6658" width="15" style="159" bestFit="1" customWidth="1"/>
    <col min="6659" max="6659" width="33.33203125" style="159" customWidth="1"/>
    <col min="6660" max="6660" width="14.33203125" style="159" customWidth="1"/>
    <col min="6661" max="6661" width="17.109375" style="159" customWidth="1"/>
    <col min="6662" max="6662" width="12.33203125" style="159" customWidth="1"/>
    <col min="6663" max="6663" width="12.5546875" style="159" customWidth="1"/>
    <col min="6664" max="6664" width="12.33203125" style="159" customWidth="1"/>
    <col min="6665" max="6665" width="13.44140625" style="159" customWidth="1"/>
    <col min="6666" max="6912" width="9.109375" style="159"/>
    <col min="6913" max="6913" width="43.44140625" style="159" customWidth="1"/>
    <col min="6914" max="6914" width="15" style="159" bestFit="1" customWidth="1"/>
    <col min="6915" max="6915" width="33.33203125" style="159" customWidth="1"/>
    <col min="6916" max="6916" width="14.33203125" style="159" customWidth="1"/>
    <col min="6917" max="6917" width="17.109375" style="159" customWidth="1"/>
    <col min="6918" max="6918" width="12.33203125" style="159" customWidth="1"/>
    <col min="6919" max="6919" width="12.5546875" style="159" customWidth="1"/>
    <col min="6920" max="6920" width="12.33203125" style="159" customWidth="1"/>
    <col min="6921" max="6921" width="13.44140625" style="159" customWidth="1"/>
    <col min="6922" max="7168" width="9.109375" style="159"/>
    <col min="7169" max="7169" width="43.44140625" style="159" customWidth="1"/>
    <col min="7170" max="7170" width="15" style="159" bestFit="1" customWidth="1"/>
    <col min="7171" max="7171" width="33.33203125" style="159" customWidth="1"/>
    <col min="7172" max="7172" width="14.33203125" style="159" customWidth="1"/>
    <col min="7173" max="7173" width="17.109375" style="159" customWidth="1"/>
    <col min="7174" max="7174" width="12.33203125" style="159" customWidth="1"/>
    <col min="7175" max="7175" width="12.5546875" style="159" customWidth="1"/>
    <col min="7176" max="7176" width="12.33203125" style="159" customWidth="1"/>
    <col min="7177" max="7177" width="13.44140625" style="159" customWidth="1"/>
    <col min="7178" max="7424" width="9.109375" style="159"/>
    <col min="7425" max="7425" width="43.44140625" style="159" customWidth="1"/>
    <col min="7426" max="7426" width="15" style="159" bestFit="1" customWidth="1"/>
    <col min="7427" max="7427" width="33.33203125" style="159" customWidth="1"/>
    <col min="7428" max="7428" width="14.33203125" style="159" customWidth="1"/>
    <col min="7429" max="7429" width="17.109375" style="159" customWidth="1"/>
    <col min="7430" max="7430" width="12.33203125" style="159" customWidth="1"/>
    <col min="7431" max="7431" width="12.5546875" style="159" customWidth="1"/>
    <col min="7432" max="7432" width="12.33203125" style="159" customWidth="1"/>
    <col min="7433" max="7433" width="13.44140625" style="159" customWidth="1"/>
    <col min="7434" max="7680" width="9.109375" style="159"/>
    <col min="7681" max="7681" width="43.44140625" style="159" customWidth="1"/>
    <col min="7682" max="7682" width="15" style="159" bestFit="1" customWidth="1"/>
    <col min="7683" max="7683" width="33.33203125" style="159" customWidth="1"/>
    <col min="7684" max="7684" width="14.33203125" style="159" customWidth="1"/>
    <col min="7685" max="7685" width="17.109375" style="159" customWidth="1"/>
    <col min="7686" max="7686" width="12.33203125" style="159" customWidth="1"/>
    <col min="7687" max="7687" width="12.5546875" style="159" customWidth="1"/>
    <col min="7688" max="7688" width="12.33203125" style="159" customWidth="1"/>
    <col min="7689" max="7689" width="13.44140625" style="159" customWidth="1"/>
    <col min="7690" max="7936" width="9.109375" style="159"/>
    <col min="7937" max="7937" width="43.44140625" style="159" customWidth="1"/>
    <col min="7938" max="7938" width="15" style="159" bestFit="1" customWidth="1"/>
    <col min="7939" max="7939" width="33.33203125" style="159" customWidth="1"/>
    <col min="7940" max="7940" width="14.33203125" style="159" customWidth="1"/>
    <col min="7941" max="7941" width="17.109375" style="159" customWidth="1"/>
    <col min="7942" max="7942" width="12.33203125" style="159" customWidth="1"/>
    <col min="7943" max="7943" width="12.5546875" style="159" customWidth="1"/>
    <col min="7944" max="7944" width="12.33203125" style="159" customWidth="1"/>
    <col min="7945" max="7945" width="13.44140625" style="159" customWidth="1"/>
    <col min="7946" max="8192" width="9.109375" style="159"/>
    <col min="8193" max="8193" width="43.44140625" style="159" customWidth="1"/>
    <col min="8194" max="8194" width="15" style="159" bestFit="1" customWidth="1"/>
    <col min="8195" max="8195" width="33.33203125" style="159" customWidth="1"/>
    <col min="8196" max="8196" width="14.33203125" style="159" customWidth="1"/>
    <col min="8197" max="8197" width="17.109375" style="159" customWidth="1"/>
    <col min="8198" max="8198" width="12.33203125" style="159" customWidth="1"/>
    <col min="8199" max="8199" width="12.5546875" style="159" customWidth="1"/>
    <col min="8200" max="8200" width="12.33203125" style="159" customWidth="1"/>
    <col min="8201" max="8201" width="13.44140625" style="159" customWidth="1"/>
    <col min="8202" max="8448" width="9.109375" style="159"/>
    <col min="8449" max="8449" width="43.44140625" style="159" customWidth="1"/>
    <col min="8450" max="8450" width="15" style="159" bestFit="1" customWidth="1"/>
    <col min="8451" max="8451" width="33.33203125" style="159" customWidth="1"/>
    <col min="8452" max="8452" width="14.33203125" style="159" customWidth="1"/>
    <col min="8453" max="8453" width="17.109375" style="159" customWidth="1"/>
    <col min="8454" max="8454" width="12.33203125" style="159" customWidth="1"/>
    <col min="8455" max="8455" width="12.5546875" style="159" customWidth="1"/>
    <col min="8456" max="8456" width="12.33203125" style="159" customWidth="1"/>
    <col min="8457" max="8457" width="13.44140625" style="159" customWidth="1"/>
    <col min="8458" max="8704" width="9.109375" style="159"/>
    <col min="8705" max="8705" width="43.44140625" style="159" customWidth="1"/>
    <col min="8706" max="8706" width="15" style="159" bestFit="1" customWidth="1"/>
    <col min="8707" max="8707" width="33.33203125" style="159" customWidth="1"/>
    <col min="8708" max="8708" width="14.33203125" style="159" customWidth="1"/>
    <col min="8709" max="8709" width="17.109375" style="159" customWidth="1"/>
    <col min="8710" max="8710" width="12.33203125" style="159" customWidth="1"/>
    <col min="8711" max="8711" width="12.5546875" style="159" customWidth="1"/>
    <col min="8712" max="8712" width="12.33203125" style="159" customWidth="1"/>
    <col min="8713" max="8713" width="13.44140625" style="159" customWidth="1"/>
    <col min="8714" max="8960" width="9.109375" style="159"/>
    <col min="8961" max="8961" width="43.44140625" style="159" customWidth="1"/>
    <col min="8962" max="8962" width="15" style="159" bestFit="1" customWidth="1"/>
    <col min="8963" max="8963" width="33.33203125" style="159" customWidth="1"/>
    <col min="8964" max="8964" width="14.33203125" style="159" customWidth="1"/>
    <col min="8965" max="8965" width="17.109375" style="159" customWidth="1"/>
    <col min="8966" max="8966" width="12.33203125" style="159" customWidth="1"/>
    <col min="8967" max="8967" width="12.5546875" style="159" customWidth="1"/>
    <col min="8968" max="8968" width="12.33203125" style="159" customWidth="1"/>
    <col min="8969" max="8969" width="13.44140625" style="159" customWidth="1"/>
    <col min="8970" max="9216" width="9.109375" style="159"/>
    <col min="9217" max="9217" width="43.44140625" style="159" customWidth="1"/>
    <col min="9218" max="9218" width="15" style="159" bestFit="1" customWidth="1"/>
    <col min="9219" max="9219" width="33.33203125" style="159" customWidth="1"/>
    <col min="9220" max="9220" width="14.33203125" style="159" customWidth="1"/>
    <col min="9221" max="9221" width="17.109375" style="159" customWidth="1"/>
    <col min="9222" max="9222" width="12.33203125" style="159" customWidth="1"/>
    <col min="9223" max="9223" width="12.5546875" style="159" customWidth="1"/>
    <col min="9224" max="9224" width="12.33203125" style="159" customWidth="1"/>
    <col min="9225" max="9225" width="13.44140625" style="159" customWidth="1"/>
    <col min="9226" max="9472" width="9.109375" style="159"/>
    <col min="9473" max="9473" width="43.44140625" style="159" customWidth="1"/>
    <col min="9474" max="9474" width="15" style="159" bestFit="1" customWidth="1"/>
    <col min="9475" max="9475" width="33.33203125" style="159" customWidth="1"/>
    <col min="9476" max="9476" width="14.33203125" style="159" customWidth="1"/>
    <col min="9477" max="9477" width="17.109375" style="159" customWidth="1"/>
    <col min="9478" max="9478" width="12.33203125" style="159" customWidth="1"/>
    <col min="9479" max="9479" width="12.5546875" style="159" customWidth="1"/>
    <col min="9480" max="9480" width="12.33203125" style="159" customWidth="1"/>
    <col min="9481" max="9481" width="13.44140625" style="159" customWidth="1"/>
    <col min="9482" max="9728" width="9.109375" style="159"/>
    <col min="9729" max="9729" width="43.44140625" style="159" customWidth="1"/>
    <col min="9730" max="9730" width="15" style="159" bestFit="1" customWidth="1"/>
    <col min="9731" max="9731" width="33.33203125" style="159" customWidth="1"/>
    <col min="9732" max="9732" width="14.33203125" style="159" customWidth="1"/>
    <col min="9733" max="9733" width="17.109375" style="159" customWidth="1"/>
    <col min="9734" max="9734" width="12.33203125" style="159" customWidth="1"/>
    <col min="9735" max="9735" width="12.5546875" style="159" customWidth="1"/>
    <col min="9736" max="9736" width="12.33203125" style="159" customWidth="1"/>
    <col min="9737" max="9737" width="13.44140625" style="159" customWidth="1"/>
    <col min="9738" max="9984" width="9.109375" style="159"/>
    <col min="9985" max="9985" width="43.44140625" style="159" customWidth="1"/>
    <col min="9986" max="9986" width="15" style="159" bestFit="1" customWidth="1"/>
    <col min="9987" max="9987" width="33.33203125" style="159" customWidth="1"/>
    <col min="9988" max="9988" width="14.33203125" style="159" customWidth="1"/>
    <col min="9989" max="9989" width="17.109375" style="159" customWidth="1"/>
    <col min="9990" max="9990" width="12.33203125" style="159" customWidth="1"/>
    <col min="9991" max="9991" width="12.5546875" style="159" customWidth="1"/>
    <col min="9992" max="9992" width="12.33203125" style="159" customWidth="1"/>
    <col min="9993" max="9993" width="13.44140625" style="159" customWidth="1"/>
    <col min="9994" max="10240" width="9.109375" style="159"/>
    <col min="10241" max="10241" width="43.44140625" style="159" customWidth="1"/>
    <col min="10242" max="10242" width="15" style="159" bestFit="1" customWidth="1"/>
    <col min="10243" max="10243" width="33.33203125" style="159" customWidth="1"/>
    <col min="10244" max="10244" width="14.33203125" style="159" customWidth="1"/>
    <col min="10245" max="10245" width="17.109375" style="159" customWidth="1"/>
    <col min="10246" max="10246" width="12.33203125" style="159" customWidth="1"/>
    <col min="10247" max="10247" width="12.5546875" style="159" customWidth="1"/>
    <col min="10248" max="10248" width="12.33203125" style="159" customWidth="1"/>
    <col min="10249" max="10249" width="13.44140625" style="159" customWidth="1"/>
    <col min="10250" max="10496" width="9.109375" style="159"/>
    <col min="10497" max="10497" width="43.44140625" style="159" customWidth="1"/>
    <col min="10498" max="10498" width="15" style="159" bestFit="1" customWidth="1"/>
    <col min="10499" max="10499" width="33.33203125" style="159" customWidth="1"/>
    <col min="10500" max="10500" width="14.33203125" style="159" customWidth="1"/>
    <col min="10501" max="10501" width="17.109375" style="159" customWidth="1"/>
    <col min="10502" max="10502" width="12.33203125" style="159" customWidth="1"/>
    <col min="10503" max="10503" width="12.5546875" style="159" customWidth="1"/>
    <col min="10504" max="10504" width="12.33203125" style="159" customWidth="1"/>
    <col min="10505" max="10505" width="13.44140625" style="159" customWidth="1"/>
    <col min="10506" max="10752" width="9.109375" style="159"/>
    <col min="10753" max="10753" width="43.44140625" style="159" customWidth="1"/>
    <col min="10754" max="10754" width="15" style="159" bestFit="1" customWidth="1"/>
    <col min="10755" max="10755" width="33.33203125" style="159" customWidth="1"/>
    <col min="10756" max="10756" width="14.33203125" style="159" customWidth="1"/>
    <col min="10757" max="10757" width="17.109375" style="159" customWidth="1"/>
    <col min="10758" max="10758" width="12.33203125" style="159" customWidth="1"/>
    <col min="10759" max="10759" width="12.5546875" style="159" customWidth="1"/>
    <col min="10760" max="10760" width="12.33203125" style="159" customWidth="1"/>
    <col min="10761" max="10761" width="13.44140625" style="159" customWidth="1"/>
    <col min="10762" max="11008" width="9.109375" style="159"/>
    <col min="11009" max="11009" width="43.44140625" style="159" customWidth="1"/>
    <col min="11010" max="11010" width="15" style="159" bestFit="1" customWidth="1"/>
    <col min="11011" max="11011" width="33.33203125" style="159" customWidth="1"/>
    <col min="11012" max="11012" width="14.33203125" style="159" customWidth="1"/>
    <col min="11013" max="11013" width="17.109375" style="159" customWidth="1"/>
    <col min="11014" max="11014" width="12.33203125" style="159" customWidth="1"/>
    <col min="11015" max="11015" width="12.5546875" style="159" customWidth="1"/>
    <col min="11016" max="11016" width="12.33203125" style="159" customWidth="1"/>
    <col min="11017" max="11017" width="13.44140625" style="159" customWidth="1"/>
    <col min="11018" max="11264" width="9.109375" style="159"/>
    <col min="11265" max="11265" width="43.44140625" style="159" customWidth="1"/>
    <col min="11266" max="11266" width="15" style="159" bestFit="1" customWidth="1"/>
    <col min="11267" max="11267" width="33.33203125" style="159" customWidth="1"/>
    <col min="11268" max="11268" width="14.33203125" style="159" customWidth="1"/>
    <col min="11269" max="11269" width="17.109375" style="159" customWidth="1"/>
    <col min="11270" max="11270" width="12.33203125" style="159" customWidth="1"/>
    <col min="11271" max="11271" width="12.5546875" style="159" customWidth="1"/>
    <col min="11272" max="11272" width="12.33203125" style="159" customWidth="1"/>
    <col min="11273" max="11273" width="13.44140625" style="159" customWidth="1"/>
    <col min="11274" max="11520" width="9.109375" style="159"/>
    <col min="11521" max="11521" width="43.44140625" style="159" customWidth="1"/>
    <col min="11522" max="11522" width="15" style="159" bestFit="1" customWidth="1"/>
    <col min="11523" max="11523" width="33.33203125" style="159" customWidth="1"/>
    <col min="11524" max="11524" width="14.33203125" style="159" customWidth="1"/>
    <col min="11525" max="11525" width="17.109375" style="159" customWidth="1"/>
    <col min="11526" max="11526" width="12.33203125" style="159" customWidth="1"/>
    <col min="11527" max="11527" width="12.5546875" style="159" customWidth="1"/>
    <col min="11528" max="11528" width="12.33203125" style="159" customWidth="1"/>
    <col min="11529" max="11529" width="13.44140625" style="159" customWidth="1"/>
    <col min="11530" max="11776" width="9.109375" style="159"/>
    <col min="11777" max="11777" width="43.44140625" style="159" customWidth="1"/>
    <col min="11778" max="11778" width="15" style="159" bestFit="1" customWidth="1"/>
    <col min="11779" max="11779" width="33.33203125" style="159" customWidth="1"/>
    <col min="11780" max="11780" width="14.33203125" style="159" customWidth="1"/>
    <col min="11781" max="11781" width="17.109375" style="159" customWidth="1"/>
    <col min="11782" max="11782" width="12.33203125" style="159" customWidth="1"/>
    <col min="11783" max="11783" width="12.5546875" style="159" customWidth="1"/>
    <col min="11784" max="11784" width="12.33203125" style="159" customWidth="1"/>
    <col min="11785" max="11785" width="13.44140625" style="159" customWidth="1"/>
    <col min="11786" max="12032" width="9.109375" style="159"/>
    <col min="12033" max="12033" width="43.44140625" style="159" customWidth="1"/>
    <col min="12034" max="12034" width="15" style="159" bestFit="1" customWidth="1"/>
    <col min="12035" max="12035" width="33.33203125" style="159" customWidth="1"/>
    <col min="12036" max="12036" width="14.33203125" style="159" customWidth="1"/>
    <col min="12037" max="12037" width="17.109375" style="159" customWidth="1"/>
    <col min="12038" max="12038" width="12.33203125" style="159" customWidth="1"/>
    <col min="12039" max="12039" width="12.5546875" style="159" customWidth="1"/>
    <col min="12040" max="12040" width="12.33203125" style="159" customWidth="1"/>
    <col min="12041" max="12041" width="13.44140625" style="159" customWidth="1"/>
    <col min="12042" max="12288" width="9.109375" style="159"/>
    <col min="12289" max="12289" width="43.44140625" style="159" customWidth="1"/>
    <col min="12290" max="12290" width="15" style="159" bestFit="1" customWidth="1"/>
    <col min="12291" max="12291" width="33.33203125" style="159" customWidth="1"/>
    <col min="12292" max="12292" width="14.33203125" style="159" customWidth="1"/>
    <col min="12293" max="12293" width="17.109375" style="159" customWidth="1"/>
    <col min="12294" max="12294" width="12.33203125" style="159" customWidth="1"/>
    <col min="12295" max="12295" width="12.5546875" style="159" customWidth="1"/>
    <col min="12296" max="12296" width="12.33203125" style="159" customWidth="1"/>
    <col min="12297" max="12297" width="13.44140625" style="159" customWidth="1"/>
    <col min="12298" max="12544" width="9.109375" style="159"/>
    <col min="12545" max="12545" width="43.44140625" style="159" customWidth="1"/>
    <col min="12546" max="12546" width="15" style="159" bestFit="1" customWidth="1"/>
    <col min="12547" max="12547" width="33.33203125" style="159" customWidth="1"/>
    <col min="12548" max="12548" width="14.33203125" style="159" customWidth="1"/>
    <col min="12549" max="12549" width="17.109375" style="159" customWidth="1"/>
    <col min="12550" max="12550" width="12.33203125" style="159" customWidth="1"/>
    <col min="12551" max="12551" width="12.5546875" style="159" customWidth="1"/>
    <col min="12552" max="12552" width="12.33203125" style="159" customWidth="1"/>
    <col min="12553" max="12553" width="13.44140625" style="159" customWidth="1"/>
    <col min="12554" max="12800" width="9.109375" style="159"/>
    <col min="12801" max="12801" width="43.44140625" style="159" customWidth="1"/>
    <col min="12802" max="12802" width="15" style="159" bestFit="1" customWidth="1"/>
    <col min="12803" max="12803" width="33.33203125" style="159" customWidth="1"/>
    <col min="12804" max="12804" width="14.33203125" style="159" customWidth="1"/>
    <col min="12805" max="12805" width="17.109375" style="159" customWidth="1"/>
    <col min="12806" max="12806" width="12.33203125" style="159" customWidth="1"/>
    <col min="12807" max="12807" width="12.5546875" style="159" customWidth="1"/>
    <col min="12808" max="12808" width="12.33203125" style="159" customWidth="1"/>
    <col min="12809" max="12809" width="13.44140625" style="159" customWidth="1"/>
    <col min="12810" max="13056" width="9.109375" style="159"/>
    <col min="13057" max="13057" width="43.44140625" style="159" customWidth="1"/>
    <col min="13058" max="13058" width="15" style="159" bestFit="1" customWidth="1"/>
    <col min="13059" max="13059" width="33.33203125" style="159" customWidth="1"/>
    <col min="13060" max="13060" width="14.33203125" style="159" customWidth="1"/>
    <col min="13061" max="13061" width="17.109375" style="159" customWidth="1"/>
    <col min="13062" max="13062" width="12.33203125" style="159" customWidth="1"/>
    <col min="13063" max="13063" width="12.5546875" style="159" customWidth="1"/>
    <col min="13064" max="13064" width="12.33203125" style="159" customWidth="1"/>
    <col min="13065" max="13065" width="13.44140625" style="159" customWidth="1"/>
    <col min="13066" max="13312" width="9.109375" style="159"/>
    <col min="13313" max="13313" width="43.44140625" style="159" customWidth="1"/>
    <col min="13314" max="13314" width="15" style="159" bestFit="1" customWidth="1"/>
    <col min="13315" max="13315" width="33.33203125" style="159" customWidth="1"/>
    <col min="13316" max="13316" width="14.33203125" style="159" customWidth="1"/>
    <col min="13317" max="13317" width="17.109375" style="159" customWidth="1"/>
    <col min="13318" max="13318" width="12.33203125" style="159" customWidth="1"/>
    <col min="13319" max="13319" width="12.5546875" style="159" customWidth="1"/>
    <col min="13320" max="13320" width="12.33203125" style="159" customWidth="1"/>
    <col min="13321" max="13321" width="13.44140625" style="159" customWidth="1"/>
    <col min="13322" max="13568" width="9.109375" style="159"/>
    <col min="13569" max="13569" width="43.44140625" style="159" customWidth="1"/>
    <col min="13570" max="13570" width="15" style="159" bestFit="1" customWidth="1"/>
    <col min="13571" max="13571" width="33.33203125" style="159" customWidth="1"/>
    <col min="13572" max="13572" width="14.33203125" style="159" customWidth="1"/>
    <col min="13573" max="13573" width="17.109375" style="159" customWidth="1"/>
    <col min="13574" max="13574" width="12.33203125" style="159" customWidth="1"/>
    <col min="13575" max="13575" width="12.5546875" style="159" customWidth="1"/>
    <col min="13576" max="13576" width="12.33203125" style="159" customWidth="1"/>
    <col min="13577" max="13577" width="13.44140625" style="159" customWidth="1"/>
    <col min="13578" max="13824" width="9.109375" style="159"/>
    <col min="13825" max="13825" width="43.44140625" style="159" customWidth="1"/>
    <col min="13826" max="13826" width="15" style="159" bestFit="1" customWidth="1"/>
    <col min="13827" max="13827" width="33.33203125" style="159" customWidth="1"/>
    <col min="13828" max="13828" width="14.33203125" style="159" customWidth="1"/>
    <col min="13829" max="13829" width="17.109375" style="159" customWidth="1"/>
    <col min="13830" max="13830" width="12.33203125" style="159" customWidth="1"/>
    <col min="13831" max="13831" width="12.5546875" style="159" customWidth="1"/>
    <col min="13832" max="13832" width="12.33203125" style="159" customWidth="1"/>
    <col min="13833" max="13833" width="13.44140625" style="159" customWidth="1"/>
    <col min="13834" max="14080" width="9.109375" style="159"/>
    <col min="14081" max="14081" width="43.44140625" style="159" customWidth="1"/>
    <col min="14082" max="14082" width="15" style="159" bestFit="1" customWidth="1"/>
    <col min="14083" max="14083" width="33.33203125" style="159" customWidth="1"/>
    <col min="14084" max="14084" width="14.33203125" style="159" customWidth="1"/>
    <col min="14085" max="14085" width="17.109375" style="159" customWidth="1"/>
    <col min="14086" max="14086" width="12.33203125" style="159" customWidth="1"/>
    <col min="14087" max="14087" width="12.5546875" style="159" customWidth="1"/>
    <col min="14088" max="14088" width="12.33203125" style="159" customWidth="1"/>
    <col min="14089" max="14089" width="13.44140625" style="159" customWidth="1"/>
    <col min="14090" max="14336" width="9.109375" style="159"/>
    <col min="14337" max="14337" width="43.44140625" style="159" customWidth="1"/>
    <col min="14338" max="14338" width="15" style="159" bestFit="1" customWidth="1"/>
    <col min="14339" max="14339" width="33.33203125" style="159" customWidth="1"/>
    <col min="14340" max="14340" width="14.33203125" style="159" customWidth="1"/>
    <col min="14341" max="14341" width="17.109375" style="159" customWidth="1"/>
    <col min="14342" max="14342" width="12.33203125" style="159" customWidth="1"/>
    <col min="14343" max="14343" width="12.5546875" style="159" customWidth="1"/>
    <col min="14344" max="14344" width="12.33203125" style="159" customWidth="1"/>
    <col min="14345" max="14345" width="13.44140625" style="159" customWidth="1"/>
    <col min="14346" max="14592" width="9.109375" style="159"/>
    <col min="14593" max="14593" width="43.44140625" style="159" customWidth="1"/>
    <col min="14594" max="14594" width="15" style="159" bestFit="1" customWidth="1"/>
    <col min="14595" max="14595" width="33.33203125" style="159" customWidth="1"/>
    <col min="14596" max="14596" width="14.33203125" style="159" customWidth="1"/>
    <col min="14597" max="14597" width="17.109375" style="159" customWidth="1"/>
    <col min="14598" max="14598" width="12.33203125" style="159" customWidth="1"/>
    <col min="14599" max="14599" width="12.5546875" style="159" customWidth="1"/>
    <col min="14600" max="14600" width="12.33203125" style="159" customWidth="1"/>
    <col min="14601" max="14601" width="13.44140625" style="159" customWidth="1"/>
    <col min="14602" max="14848" width="9.109375" style="159"/>
    <col min="14849" max="14849" width="43.44140625" style="159" customWidth="1"/>
    <col min="14850" max="14850" width="15" style="159" bestFit="1" customWidth="1"/>
    <col min="14851" max="14851" width="33.33203125" style="159" customWidth="1"/>
    <col min="14852" max="14852" width="14.33203125" style="159" customWidth="1"/>
    <col min="14853" max="14853" width="17.109375" style="159" customWidth="1"/>
    <col min="14854" max="14854" width="12.33203125" style="159" customWidth="1"/>
    <col min="14855" max="14855" width="12.5546875" style="159" customWidth="1"/>
    <col min="14856" max="14856" width="12.33203125" style="159" customWidth="1"/>
    <col min="14857" max="14857" width="13.44140625" style="159" customWidth="1"/>
    <col min="14858" max="15104" width="9.109375" style="159"/>
    <col min="15105" max="15105" width="43.44140625" style="159" customWidth="1"/>
    <col min="15106" max="15106" width="15" style="159" bestFit="1" customWidth="1"/>
    <col min="15107" max="15107" width="33.33203125" style="159" customWidth="1"/>
    <col min="15108" max="15108" width="14.33203125" style="159" customWidth="1"/>
    <col min="15109" max="15109" width="17.109375" style="159" customWidth="1"/>
    <col min="15110" max="15110" width="12.33203125" style="159" customWidth="1"/>
    <col min="15111" max="15111" width="12.5546875" style="159" customWidth="1"/>
    <col min="15112" max="15112" width="12.33203125" style="159" customWidth="1"/>
    <col min="15113" max="15113" width="13.44140625" style="159" customWidth="1"/>
    <col min="15114" max="15360" width="9.109375" style="159"/>
    <col min="15361" max="15361" width="43.44140625" style="159" customWidth="1"/>
    <col min="15362" max="15362" width="15" style="159" bestFit="1" customWidth="1"/>
    <col min="15363" max="15363" width="33.33203125" style="159" customWidth="1"/>
    <col min="15364" max="15364" width="14.33203125" style="159" customWidth="1"/>
    <col min="15365" max="15365" width="17.109375" style="159" customWidth="1"/>
    <col min="15366" max="15366" width="12.33203125" style="159" customWidth="1"/>
    <col min="15367" max="15367" width="12.5546875" style="159" customWidth="1"/>
    <col min="15368" max="15368" width="12.33203125" style="159" customWidth="1"/>
    <col min="15369" max="15369" width="13.44140625" style="159" customWidth="1"/>
    <col min="15370" max="15616" width="9.109375" style="159"/>
    <col min="15617" max="15617" width="43.44140625" style="159" customWidth="1"/>
    <col min="15618" max="15618" width="15" style="159" bestFit="1" customWidth="1"/>
    <col min="15619" max="15619" width="33.33203125" style="159" customWidth="1"/>
    <col min="15620" max="15620" width="14.33203125" style="159" customWidth="1"/>
    <col min="15621" max="15621" width="17.109375" style="159" customWidth="1"/>
    <col min="15622" max="15622" width="12.33203125" style="159" customWidth="1"/>
    <col min="15623" max="15623" width="12.5546875" style="159" customWidth="1"/>
    <col min="15624" max="15624" width="12.33203125" style="159" customWidth="1"/>
    <col min="15625" max="15625" width="13.44140625" style="159" customWidth="1"/>
    <col min="15626" max="15872" width="9.109375" style="159"/>
    <col min="15873" max="15873" width="43.44140625" style="159" customWidth="1"/>
    <col min="15874" max="15874" width="15" style="159" bestFit="1" customWidth="1"/>
    <col min="15875" max="15875" width="33.33203125" style="159" customWidth="1"/>
    <col min="15876" max="15876" width="14.33203125" style="159" customWidth="1"/>
    <col min="15877" max="15877" width="17.109375" style="159" customWidth="1"/>
    <col min="15878" max="15878" width="12.33203125" style="159" customWidth="1"/>
    <col min="15879" max="15879" width="12.5546875" style="159" customWidth="1"/>
    <col min="15880" max="15880" width="12.33203125" style="159" customWidth="1"/>
    <col min="15881" max="15881" width="13.44140625" style="159" customWidth="1"/>
    <col min="15882" max="16128" width="9.109375" style="159"/>
    <col min="16129" max="16129" width="43.44140625" style="159" customWidth="1"/>
    <col min="16130" max="16130" width="15" style="159" bestFit="1" customWidth="1"/>
    <col min="16131" max="16131" width="33.33203125" style="159" customWidth="1"/>
    <col min="16132" max="16132" width="14.33203125" style="159" customWidth="1"/>
    <col min="16133" max="16133" width="17.109375" style="159" customWidth="1"/>
    <col min="16134" max="16134" width="12.33203125" style="159" customWidth="1"/>
    <col min="16135" max="16135" width="12.5546875" style="159" customWidth="1"/>
    <col min="16136" max="16136" width="12.33203125" style="159" customWidth="1"/>
    <col min="16137" max="16137" width="13.44140625" style="159" customWidth="1"/>
    <col min="16138" max="16384" width="9.109375" style="159"/>
  </cols>
  <sheetData>
    <row r="1" spans="1:9" ht="12.75" x14ac:dyDescent="0.25">
      <c r="A1" s="155"/>
      <c r="B1" s="155"/>
      <c r="C1" s="155"/>
      <c r="D1" s="156"/>
      <c r="E1" s="157"/>
      <c r="F1" s="158"/>
      <c r="G1" s="158"/>
      <c r="H1" s="158"/>
      <c r="I1" s="157"/>
    </row>
    <row r="2" spans="1:9" ht="12.75" x14ac:dyDescent="0.25">
      <c r="A2" s="160"/>
      <c r="B2" s="160"/>
      <c r="C2" s="160"/>
      <c r="D2" s="156"/>
      <c r="E2" s="161"/>
      <c r="F2" s="162"/>
      <c r="G2" s="162"/>
      <c r="H2" s="162"/>
      <c r="I2" s="161"/>
    </row>
    <row r="3" spans="1:9" s="164" customFormat="1" ht="13.5" thickBot="1" x14ac:dyDescent="0.3">
      <c r="A3" s="163"/>
      <c r="D3" s="156"/>
      <c r="E3" s="165"/>
      <c r="F3" s="156"/>
      <c r="G3" s="156"/>
      <c r="H3" s="156"/>
      <c r="I3" s="165"/>
    </row>
    <row r="4" spans="1:9" s="169" customFormat="1" ht="33.75" x14ac:dyDescent="0.25">
      <c r="A4" s="166" t="s">
        <v>0</v>
      </c>
      <c r="B4" s="166" t="s">
        <v>1</v>
      </c>
      <c r="C4" s="166" t="s">
        <v>2</v>
      </c>
      <c r="D4" s="167" t="s">
        <v>486</v>
      </c>
      <c r="E4" s="168" t="s">
        <v>6</v>
      </c>
      <c r="F4" s="167" t="s">
        <v>7</v>
      </c>
      <c r="G4" s="167" t="s">
        <v>8</v>
      </c>
      <c r="H4" s="167" t="s">
        <v>9</v>
      </c>
      <c r="I4" s="167" t="s">
        <v>10</v>
      </c>
    </row>
    <row r="5" spans="1:9" s="176" customFormat="1" x14ac:dyDescent="0.2">
      <c r="A5" s="170" t="s">
        <v>487</v>
      </c>
      <c r="B5" s="171" t="s">
        <v>488</v>
      </c>
      <c r="C5" s="172" t="s">
        <v>489</v>
      </c>
      <c r="D5" s="173">
        <v>30285.64</v>
      </c>
      <c r="E5" s="174">
        <v>0.65</v>
      </c>
      <c r="F5" s="175">
        <f>30%*I5</f>
        <v>5905.6998000000003</v>
      </c>
      <c r="G5" s="175">
        <f>37/78*70%*I5</f>
        <v>6536.6506333333336</v>
      </c>
      <c r="H5" s="175">
        <f>I5*41/78*70%</f>
        <v>7243.3155666666671</v>
      </c>
      <c r="I5" s="175">
        <f>E5*D5</f>
        <v>19685.666000000001</v>
      </c>
    </row>
    <row r="6" spans="1:9" s="176" customFormat="1" ht="22.8" x14ac:dyDescent="0.2">
      <c r="A6" s="172" t="s">
        <v>14</v>
      </c>
      <c r="B6" s="171" t="s">
        <v>490</v>
      </c>
      <c r="C6" s="172" t="s">
        <v>491</v>
      </c>
      <c r="D6" s="173">
        <v>105628.35</v>
      </c>
      <c r="E6" s="174">
        <v>0.65</v>
      </c>
      <c r="F6" s="175">
        <f t="shared" ref="F6:F69" si="0">30%*I6</f>
        <v>20597.528249999999</v>
      </c>
      <c r="G6" s="175">
        <f t="shared" ref="G6:G69" si="1">37/78*70%*I6</f>
        <v>22798.118875</v>
      </c>
      <c r="H6" s="175">
        <f t="shared" ref="H6:H69" si="2">I6*41/78*70%</f>
        <v>25262.780375000002</v>
      </c>
      <c r="I6" s="175">
        <f t="shared" ref="I6:I69" si="3">E6*D6</f>
        <v>68658.427500000005</v>
      </c>
    </row>
    <row r="7" spans="1:9" s="176" customFormat="1" ht="22.8" x14ac:dyDescent="0.3">
      <c r="A7" s="177" t="s">
        <v>14</v>
      </c>
      <c r="B7" s="178" t="s">
        <v>492</v>
      </c>
      <c r="C7" s="172" t="s">
        <v>493</v>
      </c>
      <c r="D7" s="173">
        <v>15300</v>
      </c>
      <c r="E7" s="174">
        <v>0.65</v>
      </c>
      <c r="F7" s="175">
        <f t="shared" si="0"/>
        <v>2983.5</v>
      </c>
      <c r="G7" s="175">
        <f t="shared" si="1"/>
        <v>3302.25</v>
      </c>
      <c r="H7" s="175">
        <f t="shared" si="2"/>
        <v>3659.2499999999995</v>
      </c>
      <c r="I7" s="175">
        <f t="shared" si="3"/>
        <v>9945</v>
      </c>
    </row>
    <row r="8" spans="1:9" s="176" customFormat="1" ht="26.4" x14ac:dyDescent="0.3">
      <c r="A8" s="179" t="s">
        <v>494</v>
      </c>
      <c r="B8" s="178" t="s">
        <v>495</v>
      </c>
      <c r="C8" s="180" t="s">
        <v>496</v>
      </c>
      <c r="D8" s="181">
        <v>106000</v>
      </c>
      <c r="E8" s="182">
        <v>0.61229999999999996</v>
      </c>
      <c r="F8" s="175">
        <f t="shared" si="0"/>
        <v>19471.14</v>
      </c>
      <c r="G8" s="175">
        <f t="shared" si="1"/>
        <v>21551.39</v>
      </c>
      <c r="H8" s="175">
        <f t="shared" si="2"/>
        <v>23881.269999999997</v>
      </c>
      <c r="I8" s="175">
        <f t="shared" si="3"/>
        <v>64903.799999999996</v>
      </c>
    </row>
    <row r="9" spans="1:9" s="176" customFormat="1" ht="22.8" x14ac:dyDescent="0.3">
      <c r="A9" s="180" t="s">
        <v>497</v>
      </c>
      <c r="B9" s="178" t="s">
        <v>498</v>
      </c>
      <c r="C9" s="172" t="s">
        <v>499</v>
      </c>
      <c r="D9" s="183">
        <v>38606.25</v>
      </c>
      <c r="E9" s="174">
        <v>0.65</v>
      </c>
      <c r="F9" s="175">
        <f t="shared" si="0"/>
        <v>7528.21875</v>
      </c>
      <c r="G9" s="175">
        <f t="shared" si="1"/>
        <v>8332.515625</v>
      </c>
      <c r="H9" s="175">
        <f t="shared" si="2"/>
        <v>9233.328125</v>
      </c>
      <c r="I9" s="175">
        <f t="shared" si="3"/>
        <v>25094.0625</v>
      </c>
    </row>
    <row r="10" spans="1:9" s="176" customFormat="1" x14ac:dyDescent="0.2">
      <c r="A10" s="172" t="s">
        <v>487</v>
      </c>
      <c r="B10" s="171" t="s">
        <v>500</v>
      </c>
      <c r="C10" s="172" t="s">
        <v>501</v>
      </c>
      <c r="D10" s="183">
        <v>14900</v>
      </c>
      <c r="E10" s="174">
        <v>0.65</v>
      </c>
      <c r="F10" s="175">
        <f t="shared" si="0"/>
        <v>2905.5</v>
      </c>
      <c r="G10" s="175">
        <f t="shared" si="1"/>
        <v>3215.9166666666665</v>
      </c>
      <c r="H10" s="175">
        <f t="shared" si="2"/>
        <v>3563.583333333333</v>
      </c>
      <c r="I10" s="175">
        <f t="shared" si="3"/>
        <v>9685</v>
      </c>
    </row>
    <row r="11" spans="1:9" s="176" customFormat="1" x14ac:dyDescent="0.3">
      <c r="A11" s="184" t="s">
        <v>502</v>
      </c>
      <c r="B11" s="185" t="s">
        <v>503</v>
      </c>
      <c r="C11" s="186" t="s">
        <v>504</v>
      </c>
      <c r="D11" s="187">
        <v>168000</v>
      </c>
      <c r="E11" s="188">
        <v>0.65</v>
      </c>
      <c r="F11" s="175">
        <f t="shared" si="0"/>
        <v>32760</v>
      </c>
      <c r="G11" s="175">
        <f t="shared" si="1"/>
        <v>36260</v>
      </c>
      <c r="H11" s="175">
        <f t="shared" si="2"/>
        <v>40180</v>
      </c>
      <c r="I11" s="175">
        <f t="shared" si="3"/>
        <v>109200</v>
      </c>
    </row>
    <row r="12" spans="1:9" s="176" customFormat="1" ht="22.8" x14ac:dyDescent="0.3">
      <c r="A12" s="189" t="s">
        <v>505</v>
      </c>
      <c r="B12" s="178" t="s">
        <v>506</v>
      </c>
      <c r="C12" s="172" t="s">
        <v>507</v>
      </c>
      <c r="D12" s="173">
        <v>49650</v>
      </c>
      <c r="E12" s="174">
        <v>0.65</v>
      </c>
      <c r="F12" s="175">
        <f t="shared" si="0"/>
        <v>9681.75</v>
      </c>
      <c r="G12" s="175">
        <f t="shared" si="1"/>
        <v>10716.125</v>
      </c>
      <c r="H12" s="175">
        <f t="shared" si="2"/>
        <v>11874.625</v>
      </c>
      <c r="I12" s="175">
        <f t="shared" si="3"/>
        <v>32272.5</v>
      </c>
    </row>
    <row r="13" spans="1:9" s="176" customFormat="1" ht="22.8" x14ac:dyDescent="0.3">
      <c r="A13" s="189" t="s">
        <v>139</v>
      </c>
      <c r="B13" s="178" t="s">
        <v>508</v>
      </c>
      <c r="C13" s="172" t="s">
        <v>509</v>
      </c>
      <c r="D13" s="173">
        <v>76816.95</v>
      </c>
      <c r="E13" s="174">
        <v>0.65</v>
      </c>
      <c r="F13" s="175">
        <f t="shared" si="0"/>
        <v>14979.305249999999</v>
      </c>
      <c r="G13" s="175">
        <f t="shared" si="1"/>
        <v>16579.658374999999</v>
      </c>
      <c r="H13" s="175">
        <f t="shared" si="2"/>
        <v>18372.053875000001</v>
      </c>
      <c r="I13" s="175">
        <f t="shared" si="3"/>
        <v>49931.017500000002</v>
      </c>
    </row>
    <row r="14" spans="1:9" s="176" customFormat="1" x14ac:dyDescent="0.3">
      <c r="A14" s="189" t="s">
        <v>510</v>
      </c>
      <c r="B14" s="178" t="s">
        <v>511</v>
      </c>
      <c r="C14" s="172" t="s">
        <v>512</v>
      </c>
      <c r="D14" s="173">
        <v>44280</v>
      </c>
      <c r="E14" s="174">
        <v>0.65</v>
      </c>
      <c r="F14" s="175">
        <f t="shared" si="0"/>
        <v>8634.6</v>
      </c>
      <c r="G14" s="175">
        <f t="shared" si="1"/>
        <v>9557.1</v>
      </c>
      <c r="H14" s="175">
        <f t="shared" si="2"/>
        <v>10590.3</v>
      </c>
      <c r="I14" s="175">
        <f t="shared" si="3"/>
        <v>28782</v>
      </c>
    </row>
    <row r="15" spans="1:9" s="176" customFormat="1" ht="22.8" x14ac:dyDescent="0.2">
      <c r="A15" s="172" t="s">
        <v>513</v>
      </c>
      <c r="B15" s="171" t="s">
        <v>514</v>
      </c>
      <c r="C15" s="172" t="s">
        <v>515</v>
      </c>
      <c r="D15" s="183">
        <v>312380</v>
      </c>
      <c r="E15" s="174">
        <v>0.39429999999999998</v>
      </c>
      <c r="F15" s="175">
        <f t="shared" si="0"/>
        <v>36951.430199999995</v>
      </c>
      <c r="G15" s="175">
        <f t="shared" si="1"/>
        <v>40899.23257179487</v>
      </c>
      <c r="H15" s="175">
        <f t="shared" si="2"/>
        <v>45320.771228205122</v>
      </c>
      <c r="I15" s="175">
        <f t="shared" si="3"/>
        <v>123171.43399999999</v>
      </c>
    </row>
    <row r="16" spans="1:9" s="176" customFormat="1" ht="22.8" x14ac:dyDescent="0.3">
      <c r="A16" s="170" t="s">
        <v>516</v>
      </c>
      <c r="B16" s="178" t="s">
        <v>517</v>
      </c>
      <c r="C16" s="172" t="s">
        <v>518</v>
      </c>
      <c r="D16" s="173">
        <v>61000</v>
      </c>
      <c r="E16" s="174">
        <v>0.65</v>
      </c>
      <c r="F16" s="175">
        <f t="shared" si="0"/>
        <v>11895</v>
      </c>
      <c r="G16" s="175">
        <f t="shared" si="1"/>
        <v>13165.833333333332</v>
      </c>
      <c r="H16" s="175">
        <f t="shared" si="2"/>
        <v>14589.166666666666</v>
      </c>
      <c r="I16" s="175">
        <f t="shared" si="3"/>
        <v>39650</v>
      </c>
    </row>
    <row r="17" spans="1:9" s="190" customFormat="1" x14ac:dyDescent="0.3">
      <c r="A17" s="179" t="s">
        <v>467</v>
      </c>
      <c r="B17" s="178" t="s">
        <v>519</v>
      </c>
      <c r="C17" s="180" t="s">
        <v>520</v>
      </c>
      <c r="D17" s="181">
        <v>43287.68</v>
      </c>
      <c r="E17" s="182">
        <v>0.65</v>
      </c>
      <c r="F17" s="175">
        <f t="shared" si="0"/>
        <v>8441.097600000001</v>
      </c>
      <c r="G17" s="175">
        <f t="shared" si="1"/>
        <v>9342.9242666666669</v>
      </c>
      <c r="H17" s="175">
        <f t="shared" si="2"/>
        <v>10352.970133333332</v>
      </c>
      <c r="I17" s="175">
        <f t="shared" si="3"/>
        <v>28136.992000000002</v>
      </c>
    </row>
    <row r="18" spans="1:9" s="191" customFormat="1" ht="22.8" x14ac:dyDescent="0.2">
      <c r="A18" s="172" t="s">
        <v>521</v>
      </c>
      <c r="B18" s="171" t="s">
        <v>522</v>
      </c>
      <c r="C18" s="172" t="s">
        <v>523</v>
      </c>
      <c r="D18" s="173">
        <v>12800</v>
      </c>
      <c r="E18" s="174">
        <v>0.65</v>
      </c>
      <c r="F18" s="175">
        <f t="shared" si="0"/>
        <v>2496</v>
      </c>
      <c r="G18" s="175">
        <f t="shared" si="1"/>
        <v>2762.6666666666665</v>
      </c>
      <c r="H18" s="175">
        <f t="shared" si="2"/>
        <v>3061.333333333333</v>
      </c>
      <c r="I18" s="175">
        <f t="shared" si="3"/>
        <v>8320</v>
      </c>
    </row>
    <row r="19" spans="1:9" s="191" customFormat="1" ht="22.8" x14ac:dyDescent="0.3">
      <c r="A19" s="180" t="s">
        <v>524</v>
      </c>
      <c r="B19" s="178" t="s">
        <v>525</v>
      </c>
      <c r="C19" s="172" t="s">
        <v>526</v>
      </c>
      <c r="D19" s="192">
        <v>100882.5</v>
      </c>
      <c r="E19" s="174">
        <v>0.65</v>
      </c>
      <c r="F19" s="175">
        <f t="shared" si="0"/>
        <v>19672.087499999998</v>
      </c>
      <c r="G19" s="175">
        <f t="shared" si="1"/>
        <v>21773.806249999998</v>
      </c>
      <c r="H19" s="175">
        <f t="shared" si="2"/>
        <v>24127.731249999997</v>
      </c>
      <c r="I19" s="175">
        <f t="shared" si="3"/>
        <v>65573.625</v>
      </c>
    </row>
    <row r="20" spans="1:9" s="190" customFormat="1" ht="45.6" x14ac:dyDescent="0.3">
      <c r="A20" s="189" t="s">
        <v>527</v>
      </c>
      <c r="B20" s="178" t="s">
        <v>528</v>
      </c>
      <c r="C20" s="172" t="s">
        <v>529</v>
      </c>
      <c r="D20" s="173">
        <v>163600</v>
      </c>
      <c r="E20" s="174">
        <v>0.65</v>
      </c>
      <c r="F20" s="175">
        <f t="shared" si="0"/>
        <v>31902</v>
      </c>
      <c r="G20" s="175">
        <f t="shared" si="1"/>
        <v>35310.333333333328</v>
      </c>
      <c r="H20" s="175">
        <f t="shared" si="2"/>
        <v>39127.666666666664</v>
      </c>
      <c r="I20" s="175">
        <f t="shared" si="3"/>
        <v>106340</v>
      </c>
    </row>
    <row r="21" spans="1:9" s="190" customFormat="1" x14ac:dyDescent="0.3">
      <c r="A21" s="170" t="s">
        <v>530</v>
      </c>
      <c r="B21" s="178" t="s">
        <v>531</v>
      </c>
      <c r="C21" s="172" t="s">
        <v>532</v>
      </c>
      <c r="D21" s="173">
        <v>46000</v>
      </c>
      <c r="E21" s="174">
        <v>0.65</v>
      </c>
      <c r="F21" s="175">
        <f t="shared" si="0"/>
        <v>8970</v>
      </c>
      <c r="G21" s="175">
        <f t="shared" si="1"/>
        <v>9928.3333333333321</v>
      </c>
      <c r="H21" s="175">
        <f t="shared" si="2"/>
        <v>11001.666666666666</v>
      </c>
      <c r="I21" s="175">
        <f t="shared" si="3"/>
        <v>29900</v>
      </c>
    </row>
    <row r="22" spans="1:9" s="176" customFormat="1" x14ac:dyDescent="0.3">
      <c r="A22" s="170" t="s">
        <v>530</v>
      </c>
      <c r="B22" s="178" t="s">
        <v>533</v>
      </c>
      <c r="C22" s="172" t="s">
        <v>534</v>
      </c>
      <c r="D22" s="173">
        <v>116250</v>
      </c>
      <c r="E22" s="174">
        <v>0.65</v>
      </c>
      <c r="F22" s="175">
        <f t="shared" si="0"/>
        <v>22668.75</v>
      </c>
      <c r="G22" s="175">
        <f t="shared" si="1"/>
        <v>25090.625</v>
      </c>
      <c r="H22" s="175">
        <f t="shared" si="2"/>
        <v>27803.125</v>
      </c>
      <c r="I22" s="175">
        <f t="shared" si="3"/>
        <v>75562.5</v>
      </c>
    </row>
    <row r="23" spans="1:9" s="190" customFormat="1" ht="22.8" x14ac:dyDescent="0.2">
      <c r="A23" s="193" t="s">
        <v>193</v>
      </c>
      <c r="B23" s="194" t="s">
        <v>535</v>
      </c>
      <c r="C23" s="186" t="s">
        <v>536</v>
      </c>
      <c r="D23" s="187">
        <v>82644.63</v>
      </c>
      <c r="E23" s="188">
        <v>0.65</v>
      </c>
      <c r="F23" s="175">
        <f t="shared" si="0"/>
        <v>16115.702850000001</v>
      </c>
      <c r="G23" s="175">
        <f t="shared" si="1"/>
        <v>17837.465975000003</v>
      </c>
      <c r="H23" s="175">
        <f t="shared" si="2"/>
        <v>19765.840675000003</v>
      </c>
      <c r="I23" s="175">
        <f t="shared" si="3"/>
        <v>53719.009500000007</v>
      </c>
    </row>
    <row r="24" spans="1:9" s="176" customFormat="1" ht="22.8" x14ac:dyDescent="0.2">
      <c r="A24" s="170" t="s">
        <v>537</v>
      </c>
      <c r="B24" s="171" t="s">
        <v>538</v>
      </c>
      <c r="C24" s="172" t="s">
        <v>539</v>
      </c>
      <c r="D24" s="173">
        <v>109084</v>
      </c>
      <c r="E24" s="174">
        <v>0.65</v>
      </c>
      <c r="F24" s="175">
        <f t="shared" si="0"/>
        <v>21271.38</v>
      </c>
      <c r="G24" s="175">
        <f t="shared" si="1"/>
        <v>23543.963333333333</v>
      </c>
      <c r="H24" s="175">
        <f t="shared" si="2"/>
        <v>26089.256666666668</v>
      </c>
      <c r="I24" s="175">
        <f t="shared" si="3"/>
        <v>70904.600000000006</v>
      </c>
    </row>
    <row r="25" spans="1:9" s="176" customFormat="1" ht="32.25" customHeight="1" x14ac:dyDescent="0.25">
      <c r="A25" s="195" t="s">
        <v>14</v>
      </c>
      <c r="B25" s="196" t="s">
        <v>540</v>
      </c>
      <c r="C25" s="197" t="s">
        <v>541</v>
      </c>
      <c r="D25" s="198">
        <v>70240</v>
      </c>
      <c r="E25" s="174">
        <v>0.65</v>
      </c>
      <c r="F25" s="175">
        <f t="shared" si="0"/>
        <v>13696.8</v>
      </c>
      <c r="G25" s="175">
        <f t="shared" si="1"/>
        <v>15160.133333333333</v>
      </c>
      <c r="H25" s="175">
        <f t="shared" si="2"/>
        <v>16799.066666666666</v>
      </c>
      <c r="I25" s="175">
        <f t="shared" si="3"/>
        <v>45656</v>
      </c>
    </row>
    <row r="26" spans="1:9" s="190" customFormat="1" x14ac:dyDescent="0.3">
      <c r="A26" s="189" t="s">
        <v>542</v>
      </c>
      <c r="B26" s="178" t="s">
        <v>543</v>
      </c>
      <c r="C26" s="172" t="s">
        <v>544</v>
      </c>
      <c r="D26" s="183">
        <v>154642.32</v>
      </c>
      <c r="E26" s="174">
        <v>0.65</v>
      </c>
      <c r="F26" s="175">
        <f t="shared" si="0"/>
        <v>30155.252399999998</v>
      </c>
      <c r="G26" s="175">
        <f t="shared" si="1"/>
        <v>33376.967400000001</v>
      </c>
      <c r="H26" s="175">
        <f t="shared" si="2"/>
        <v>36985.288200000003</v>
      </c>
      <c r="I26" s="175">
        <f t="shared" si="3"/>
        <v>100517.508</v>
      </c>
    </row>
    <row r="27" spans="1:9" s="176" customFormat="1" x14ac:dyDescent="0.3">
      <c r="A27" s="179" t="s">
        <v>545</v>
      </c>
      <c r="B27" s="178" t="s">
        <v>546</v>
      </c>
      <c r="C27" s="180" t="s">
        <v>547</v>
      </c>
      <c r="D27" s="181">
        <v>106169</v>
      </c>
      <c r="E27" s="182">
        <v>0.63629999999999998</v>
      </c>
      <c r="F27" s="175">
        <f t="shared" si="0"/>
        <v>20266.600409999995</v>
      </c>
      <c r="G27" s="175">
        <f t="shared" si="1"/>
        <v>22431.835496538457</v>
      </c>
      <c r="H27" s="175">
        <f t="shared" si="2"/>
        <v>24856.898793461532</v>
      </c>
      <c r="I27" s="175">
        <f t="shared" si="3"/>
        <v>67555.334699999992</v>
      </c>
    </row>
    <row r="28" spans="1:9" s="176" customFormat="1" x14ac:dyDescent="0.3">
      <c r="A28" s="179" t="s">
        <v>548</v>
      </c>
      <c r="B28" s="178" t="s">
        <v>549</v>
      </c>
      <c r="C28" s="180" t="s">
        <v>550</v>
      </c>
      <c r="D28" s="63">
        <v>9000</v>
      </c>
      <c r="E28" s="182">
        <v>0.65</v>
      </c>
      <c r="F28" s="175">
        <f t="shared" si="0"/>
        <v>1755</v>
      </c>
      <c r="G28" s="175">
        <f t="shared" si="1"/>
        <v>1942.5</v>
      </c>
      <c r="H28" s="175">
        <f t="shared" si="2"/>
        <v>2152.5</v>
      </c>
      <c r="I28" s="175">
        <f t="shared" si="3"/>
        <v>5850</v>
      </c>
    </row>
    <row r="29" spans="1:9" s="176" customFormat="1" x14ac:dyDescent="0.3">
      <c r="A29" s="172" t="s">
        <v>551</v>
      </c>
      <c r="B29" s="178" t="s">
        <v>552</v>
      </c>
      <c r="C29" s="172" t="s">
        <v>553</v>
      </c>
      <c r="D29" s="199">
        <v>46784</v>
      </c>
      <c r="E29" s="182">
        <v>0.25</v>
      </c>
      <c r="F29" s="175">
        <f t="shared" si="0"/>
        <v>3508.7999999999997</v>
      </c>
      <c r="G29" s="175">
        <f t="shared" si="1"/>
        <v>3883.6717948717946</v>
      </c>
      <c r="H29" s="175">
        <f t="shared" si="2"/>
        <v>4303.5282051282047</v>
      </c>
      <c r="I29" s="175">
        <f t="shared" si="3"/>
        <v>11696</v>
      </c>
    </row>
    <row r="30" spans="1:9" s="176" customFormat="1" x14ac:dyDescent="0.3">
      <c r="A30" s="172" t="s">
        <v>554</v>
      </c>
      <c r="B30" s="178" t="s">
        <v>555</v>
      </c>
      <c r="C30" s="180" t="s">
        <v>556</v>
      </c>
      <c r="D30" s="183">
        <v>27548</v>
      </c>
      <c r="E30" s="174">
        <v>0.65</v>
      </c>
      <c r="F30" s="175">
        <f t="shared" si="0"/>
        <v>5371.86</v>
      </c>
      <c r="G30" s="175">
        <f t="shared" si="1"/>
        <v>5945.7766666666666</v>
      </c>
      <c r="H30" s="175">
        <f t="shared" si="2"/>
        <v>6588.5633333333335</v>
      </c>
      <c r="I30" s="175">
        <f t="shared" si="3"/>
        <v>17906.2</v>
      </c>
    </row>
    <row r="31" spans="1:9" s="176" customFormat="1" x14ac:dyDescent="0.3">
      <c r="A31" s="180" t="s">
        <v>557</v>
      </c>
      <c r="B31" s="178" t="s">
        <v>558</v>
      </c>
      <c r="C31" s="172" t="s">
        <v>559</v>
      </c>
      <c r="D31" s="183">
        <v>23905</v>
      </c>
      <c r="E31" s="174">
        <v>0.65</v>
      </c>
      <c r="F31" s="175">
        <f t="shared" si="0"/>
        <v>4661.4749999999995</v>
      </c>
      <c r="G31" s="175">
        <f t="shared" si="1"/>
        <v>5159.4958333333334</v>
      </c>
      <c r="H31" s="175">
        <f t="shared" si="2"/>
        <v>5717.2791666666662</v>
      </c>
      <c r="I31" s="175">
        <f t="shared" si="3"/>
        <v>15538.25</v>
      </c>
    </row>
    <row r="32" spans="1:9" s="176" customFormat="1" ht="22.8" x14ac:dyDescent="0.3">
      <c r="A32" s="180" t="s">
        <v>545</v>
      </c>
      <c r="B32" s="178" t="s">
        <v>560</v>
      </c>
      <c r="C32" s="172" t="s">
        <v>561</v>
      </c>
      <c r="D32" s="183">
        <v>39493.519999999997</v>
      </c>
      <c r="E32" s="174">
        <v>0.65</v>
      </c>
      <c r="F32" s="175">
        <f t="shared" si="0"/>
        <v>7701.2363999999998</v>
      </c>
      <c r="G32" s="175">
        <f t="shared" si="1"/>
        <v>8524.0180666666656</v>
      </c>
      <c r="H32" s="175">
        <f t="shared" si="2"/>
        <v>9445.5335333333314</v>
      </c>
      <c r="I32" s="175">
        <f t="shared" si="3"/>
        <v>25670.788</v>
      </c>
    </row>
    <row r="33" spans="1:9" s="190" customFormat="1" ht="22.8" x14ac:dyDescent="0.3">
      <c r="A33" s="180" t="s">
        <v>548</v>
      </c>
      <c r="B33" s="178" t="s">
        <v>562</v>
      </c>
      <c r="C33" s="172" t="s">
        <v>563</v>
      </c>
      <c r="D33" s="183">
        <v>72280</v>
      </c>
      <c r="E33" s="174">
        <v>0.65</v>
      </c>
      <c r="F33" s="175">
        <f t="shared" si="0"/>
        <v>14094.6</v>
      </c>
      <c r="G33" s="175">
        <f t="shared" si="1"/>
        <v>15600.433333333332</v>
      </c>
      <c r="H33" s="175">
        <f t="shared" si="2"/>
        <v>17286.966666666667</v>
      </c>
      <c r="I33" s="175">
        <f t="shared" si="3"/>
        <v>46982</v>
      </c>
    </row>
    <row r="34" spans="1:9" s="200" customFormat="1" x14ac:dyDescent="0.3">
      <c r="A34" s="180" t="s">
        <v>557</v>
      </c>
      <c r="B34" s="178" t="s">
        <v>564</v>
      </c>
      <c r="C34" s="172" t="s">
        <v>565</v>
      </c>
      <c r="D34" s="183">
        <v>39788</v>
      </c>
      <c r="E34" s="174">
        <v>0.65</v>
      </c>
      <c r="F34" s="175">
        <f t="shared" si="0"/>
        <v>7758.66</v>
      </c>
      <c r="G34" s="175">
        <f t="shared" si="1"/>
        <v>8587.5766666666659</v>
      </c>
      <c r="H34" s="175">
        <f t="shared" si="2"/>
        <v>9515.9633333333331</v>
      </c>
      <c r="I34" s="175">
        <f t="shared" si="3"/>
        <v>25862.2</v>
      </c>
    </row>
    <row r="35" spans="1:9" s="191" customFormat="1" ht="12" x14ac:dyDescent="0.3">
      <c r="A35" s="189" t="s">
        <v>566</v>
      </c>
      <c r="B35" s="178" t="s">
        <v>567</v>
      </c>
      <c r="C35" s="172" t="s">
        <v>263</v>
      </c>
      <c r="D35" s="183">
        <v>112197.51</v>
      </c>
      <c r="E35" s="174">
        <v>0.65</v>
      </c>
      <c r="F35" s="175">
        <f t="shared" si="0"/>
        <v>21878.514449999999</v>
      </c>
      <c r="G35" s="175">
        <f t="shared" si="1"/>
        <v>24215.962575000001</v>
      </c>
      <c r="H35" s="175">
        <f t="shared" si="2"/>
        <v>26833.904474999999</v>
      </c>
      <c r="I35" s="175">
        <f t="shared" si="3"/>
        <v>72928.381500000003</v>
      </c>
    </row>
    <row r="36" spans="1:9" s="191" customFormat="1" ht="12" x14ac:dyDescent="0.2">
      <c r="A36" s="177" t="s">
        <v>568</v>
      </c>
      <c r="B36" s="171" t="s">
        <v>569</v>
      </c>
      <c r="C36" s="172" t="s">
        <v>570</v>
      </c>
      <c r="D36" s="173">
        <v>58875</v>
      </c>
      <c r="E36" s="174">
        <v>0.65</v>
      </c>
      <c r="F36" s="175">
        <f t="shared" si="0"/>
        <v>11480.625</v>
      </c>
      <c r="G36" s="175">
        <f t="shared" si="1"/>
        <v>12707.1875</v>
      </c>
      <c r="H36" s="175">
        <f t="shared" si="2"/>
        <v>14080.9375</v>
      </c>
      <c r="I36" s="175">
        <f t="shared" si="3"/>
        <v>38268.75</v>
      </c>
    </row>
    <row r="37" spans="1:9" s="190" customFormat="1" x14ac:dyDescent="0.3">
      <c r="A37" s="170" t="s">
        <v>571</v>
      </c>
      <c r="B37" s="178" t="s">
        <v>572</v>
      </c>
      <c r="C37" s="172" t="s">
        <v>573</v>
      </c>
      <c r="D37" s="173">
        <v>67869.47</v>
      </c>
      <c r="E37" s="174">
        <v>0.65</v>
      </c>
      <c r="F37" s="175">
        <f t="shared" si="0"/>
        <v>13234.54665</v>
      </c>
      <c r="G37" s="175">
        <f t="shared" si="1"/>
        <v>14648.493941666666</v>
      </c>
      <c r="H37" s="175">
        <f t="shared" si="2"/>
        <v>16232.114908333333</v>
      </c>
      <c r="I37" s="175">
        <f t="shared" si="3"/>
        <v>44115.155500000001</v>
      </c>
    </row>
    <row r="38" spans="1:9" s="201" customFormat="1" ht="22.8" x14ac:dyDescent="0.3">
      <c r="A38" s="189" t="s">
        <v>574</v>
      </c>
      <c r="B38" s="178" t="s">
        <v>575</v>
      </c>
      <c r="C38" s="172" t="s">
        <v>576</v>
      </c>
      <c r="D38" s="183">
        <v>33367</v>
      </c>
      <c r="E38" s="174">
        <v>0.65</v>
      </c>
      <c r="F38" s="175">
        <f t="shared" si="0"/>
        <v>6506.5649999999996</v>
      </c>
      <c r="G38" s="175">
        <f t="shared" si="1"/>
        <v>7201.7108333333326</v>
      </c>
      <c r="H38" s="175">
        <f t="shared" si="2"/>
        <v>7980.2741666666661</v>
      </c>
      <c r="I38" s="175">
        <f t="shared" si="3"/>
        <v>21688.55</v>
      </c>
    </row>
    <row r="39" spans="1:9" s="176" customFormat="1" ht="15.75" customHeight="1" x14ac:dyDescent="0.25">
      <c r="A39" s="170" t="s">
        <v>571</v>
      </c>
      <c r="B39" s="178" t="s">
        <v>577</v>
      </c>
      <c r="C39" s="180" t="s">
        <v>398</v>
      </c>
      <c r="D39" s="181">
        <v>75402.399999999994</v>
      </c>
      <c r="E39" s="182">
        <v>0.65</v>
      </c>
      <c r="F39" s="175">
        <f t="shared" si="0"/>
        <v>14703.467999999999</v>
      </c>
      <c r="G39" s="175">
        <f t="shared" si="1"/>
        <v>16274.351333333332</v>
      </c>
      <c r="H39" s="175">
        <f t="shared" si="2"/>
        <v>18033.740666666665</v>
      </c>
      <c r="I39" s="175">
        <f t="shared" si="3"/>
        <v>49011.56</v>
      </c>
    </row>
    <row r="40" spans="1:9" s="191" customFormat="1" x14ac:dyDescent="0.3">
      <c r="A40" s="179" t="s">
        <v>578</v>
      </c>
      <c r="B40" s="178" t="s">
        <v>579</v>
      </c>
      <c r="C40" s="180" t="s">
        <v>580</v>
      </c>
      <c r="D40" s="181">
        <v>96250</v>
      </c>
      <c r="E40" s="182">
        <v>0.60840000000000005</v>
      </c>
      <c r="F40" s="175">
        <f t="shared" si="0"/>
        <v>17567.550000000003</v>
      </c>
      <c r="G40" s="175">
        <f t="shared" si="1"/>
        <v>19444.425000000003</v>
      </c>
      <c r="H40" s="175">
        <f t="shared" si="2"/>
        <v>21546.525000000005</v>
      </c>
      <c r="I40" s="175">
        <f t="shared" si="3"/>
        <v>58558.500000000007</v>
      </c>
    </row>
    <row r="41" spans="1:9" s="191" customFormat="1" x14ac:dyDescent="0.3">
      <c r="A41" s="202" t="s">
        <v>571</v>
      </c>
      <c r="B41" s="185" t="s">
        <v>581</v>
      </c>
      <c r="C41" s="186" t="s">
        <v>457</v>
      </c>
      <c r="D41" s="187">
        <v>51270.41</v>
      </c>
      <c r="E41" s="188">
        <v>0.65</v>
      </c>
      <c r="F41" s="175">
        <f t="shared" si="0"/>
        <v>9997.7299500000008</v>
      </c>
      <c r="G41" s="175">
        <f t="shared" si="1"/>
        <v>11065.863491666669</v>
      </c>
      <c r="H41" s="175">
        <f t="shared" si="2"/>
        <v>12262.173058333334</v>
      </c>
      <c r="I41" s="175">
        <f t="shared" si="3"/>
        <v>33325.766500000005</v>
      </c>
    </row>
    <row r="42" spans="1:9" s="190" customFormat="1" ht="22.8" x14ac:dyDescent="0.2">
      <c r="A42" s="170" t="s">
        <v>582</v>
      </c>
      <c r="B42" s="171" t="s">
        <v>583</v>
      </c>
      <c r="C42" s="172" t="s">
        <v>584</v>
      </c>
      <c r="D42" s="173">
        <v>94530</v>
      </c>
      <c r="E42" s="174">
        <v>0.65</v>
      </c>
      <c r="F42" s="175">
        <f t="shared" si="0"/>
        <v>18433.349999999999</v>
      </c>
      <c r="G42" s="175">
        <f t="shared" si="1"/>
        <v>20402.724999999999</v>
      </c>
      <c r="H42" s="175">
        <f t="shared" si="2"/>
        <v>22608.424999999999</v>
      </c>
      <c r="I42" s="175">
        <f t="shared" si="3"/>
        <v>61444.5</v>
      </c>
    </row>
    <row r="43" spans="1:9" s="190" customFormat="1" ht="22.8" x14ac:dyDescent="0.3">
      <c r="A43" s="170" t="s">
        <v>585</v>
      </c>
      <c r="B43" s="178" t="s">
        <v>586</v>
      </c>
      <c r="C43" s="172" t="s">
        <v>587</v>
      </c>
      <c r="D43" s="173">
        <v>125263.4</v>
      </c>
      <c r="E43" s="174">
        <f ca="1">I43/D43</f>
        <v>0.61232738373698947</v>
      </c>
      <c r="F43" s="175">
        <f t="shared" ca="1" si="0"/>
        <v>5905.6998000000003</v>
      </c>
      <c r="G43" s="175">
        <f t="shared" ca="1" si="1"/>
        <v>6536.6506333333336</v>
      </c>
      <c r="H43" s="175">
        <f t="shared" ca="1" si="2"/>
        <v>7243.3155666666671</v>
      </c>
      <c r="I43" s="175">
        <f t="shared" ca="1" si="3"/>
        <v>19685.666000000001</v>
      </c>
    </row>
    <row r="44" spans="1:9" s="176" customFormat="1" x14ac:dyDescent="0.2">
      <c r="A44" s="170" t="s">
        <v>588</v>
      </c>
      <c r="B44" s="171" t="s">
        <v>589</v>
      </c>
      <c r="C44" s="172" t="s">
        <v>590</v>
      </c>
      <c r="D44" s="173">
        <v>38406.71</v>
      </c>
      <c r="E44" s="174">
        <v>0.44340000000000002</v>
      </c>
      <c r="F44" s="175">
        <f t="shared" si="0"/>
        <v>5108.8605641999993</v>
      </c>
      <c r="G44" s="175">
        <f t="shared" si="1"/>
        <v>5654.6790005461535</v>
      </c>
      <c r="H44" s="175">
        <f t="shared" si="2"/>
        <v>6265.9956492538449</v>
      </c>
      <c r="I44" s="175">
        <f t="shared" si="3"/>
        <v>17029.535214</v>
      </c>
    </row>
    <row r="45" spans="1:9" s="176" customFormat="1" ht="28.5" customHeight="1" x14ac:dyDescent="0.25">
      <c r="A45" s="189" t="s">
        <v>591</v>
      </c>
      <c r="B45" s="178" t="s">
        <v>592</v>
      </c>
      <c r="C45" s="172" t="s">
        <v>593</v>
      </c>
      <c r="D45" s="183">
        <v>221550</v>
      </c>
      <c r="E45" s="174">
        <v>0.65</v>
      </c>
      <c r="F45" s="175">
        <f t="shared" si="0"/>
        <v>43202.25</v>
      </c>
      <c r="G45" s="175">
        <f t="shared" si="1"/>
        <v>47817.875</v>
      </c>
      <c r="H45" s="175">
        <f t="shared" si="2"/>
        <v>52987.375</v>
      </c>
      <c r="I45" s="175">
        <f t="shared" si="3"/>
        <v>144007.5</v>
      </c>
    </row>
    <row r="46" spans="1:9" s="176" customFormat="1" ht="51" customHeight="1" x14ac:dyDescent="0.25">
      <c r="A46" s="189" t="s">
        <v>591</v>
      </c>
      <c r="B46" s="178" t="s">
        <v>594</v>
      </c>
      <c r="C46" s="172" t="s">
        <v>595</v>
      </c>
      <c r="D46" s="173">
        <v>43800</v>
      </c>
      <c r="E46" s="174">
        <v>0.65</v>
      </c>
      <c r="F46" s="175">
        <f t="shared" si="0"/>
        <v>8541</v>
      </c>
      <c r="G46" s="175">
        <f t="shared" si="1"/>
        <v>9453.5</v>
      </c>
      <c r="H46" s="175">
        <f t="shared" si="2"/>
        <v>10475.5</v>
      </c>
      <c r="I46" s="175">
        <f t="shared" si="3"/>
        <v>28470</v>
      </c>
    </row>
    <row r="47" spans="1:9" s="176" customFormat="1" x14ac:dyDescent="0.3">
      <c r="A47" s="170" t="s">
        <v>596</v>
      </c>
      <c r="B47" s="178" t="s">
        <v>597</v>
      </c>
      <c r="C47" s="178" t="s">
        <v>598</v>
      </c>
      <c r="D47" s="173">
        <v>193050</v>
      </c>
      <c r="E47" s="174">
        <f ca="1">I47/D47</f>
        <v>0.38561253561253561</v>
      </c>
      <c r="F47" s="175">
        <f t="shared" ca="1" si="0"/>
        <v>5905.6998000000003</v>
      </c>
      <c r="G47" s="175">
        <f t="shared" ca="1" si="1"/>
        <v>6536.6506333333336</v>
      </c>
      <c r="H47" s="175">
        <f t="shared" ca="1" si="2"/>
        <v>7243.3155666666671</v>
      </c>
      <c r="I47" s="175">
        <f t="shared" ca="1" si="3"/>
        <v>19685.666000000001</v>
      </c>
    </row>
    <row r="48" spans="1:9" s="190" customFormat="1" x14ac:dyDescent="0.3">
      <c r="A48" s="170" t="s">
        <v>193</v>
      </c>
      <c r="B48" s="178" t="s">
        <v>599</v>
      </c>
      <c r="C48" s="172" t="s">
        <v>600</v>
      </c>
      <c r="D48" s="173">
        <v>214813.92</v>
      </c>
      <c r="E48" s="203">
        <v>0.49410969999999999</v>
      </c>
      <c r="F48" s="175">
        <f t="shared" si="0"/>
        <v>31842.492470107201</v>
      </c>
      <c r="G48" s="175">
        <f t="shared" si="1"/>
        <v>35244.468161357974</v>
      </c>
      <c r="H48" s="175">
        <f t="shared" si="2"/>
        <v>39054.680935558834</v>
      </c>
      <c r="I48" s="175">
        <f t="shared" si="3"/>
        <v>106141.64156702401</v>
      </c>
    </row>
    <row r="49" spans="1:9" s="190" customFormat="1" x14ac:dyDescent="0.3">
      <c r="A49" s="180" t="s">
        <v>601</v>
      </c>
      <c r="B49" s="178" t="s">
        <v>602</v>
      </c>
      <c r="C49" s="172" t="s">
        <v>603</v>
      </c>
      <c r="D49" s="183">
        <v>37000</v>
      </c>
      <c r="E49" s="174">
        <v>0.65</v>
      </c>
      <c r="F49" s="175">
        <f t="shared" si="0"/>
        <v>7215</v>
      </c>
      <c r="G49" s="175">
        <f t="shared" si="1"/>
        <v>7985.833333333333</v>
      </c>
      <c r="H49" s="175">
        <f t="shared" si="2"/>
        <v>8849.1666666666661</v>
      </c>
      <c r="I49" s="175">
        <f t="shared" si="3"/>
        <v>24050</v>
      </c>
    </row>
    <row r="50" spans="1:9" s="176" customFormat="1" x14ac:dyDescent="0.3">
      <c r="A50" s="180" t="s">
        <v>604</v>
      </c>
      <c r="B50" s="178" t="s">
        <v>605</v>
      </c>
      <c r="C50" s="172" t="s">
        <v>606</v>
      </c>
      <c r="D50" s="183">
        <v>10171</v>
      </c>
      <c r="E50" s="174">
        <v>0.65</v>
      </c>
      <c r="F50" s="175">
        <f t="shared" si="0"/>
        <v>1983.345</v>
      </c>
      <c r="G50" s="175">
        <f t="shared" si="1"/>
        <v>2195.2408333333333</v>
      </c>
      <c r="H50" s="175">
        <f t="shared" si="2"/>
        <v>2432.564166666667</v>
      </c>
      <c r="I50" s="175">
        <f t="shared" si="3"/>
        <v>6611.1500000000005</v>
      </c>
    </row>
    <row r="51" spans="1:9" s="190" customFormat="1" ht="22.8" x14ac:dyDescent="0.3">
      <c r="A51" s="204" t="s">
        <v>461</v>
      </c>
      <c r="B51" s="178" t="s">
        <v>607</v>
      </c>
      <c r="C51" s="172" t="s">
        <v>608</v>
      </c>
      <c r="D51" s="173">
        <v>139700</v>
      </c>
      <c r="E51" s="174">
        <v>0.65</v>
      </c>
      <c r="F51" s="175">
        <f t="shared" si="0"/>
        <v>27241.5</v>
      </c>
      <c r="G51" s="175">
        <f t="shared" si="1"/>
        <v>30151.916666666664</v>
      </c>
      <c r="H51" s="175">
        <f t="shared" si="2"/>
        <v>33411.583333333336</v>
      </c>
      <c r="I51" s="175">
        <f t="shared" si="3"/>
        <v>90805</v>
      </c>
    </row>
    <row r="52" spans="1:9" s="190" customFormat="1" x14ac:dyDescent="0.2">
      <c r="A52" s="170" t="s">
        <v>609</v>
      </c>
      <c r="B52" s="171" t="s">
        <v>610</v>
      </c>
      <c r="C52" s="172" t="s">
        <v>611</v>
      </c>
      <c r="D52" s="173">
        <v>16872.78</v>
      </c>
      <c r="E52" s="174">
        <v>0.6</v>
      </c>
      <c r="F52" s="175">
        <f t="shared" si="0"/>
        <v>3037.1003999999998</v>
      </c>
      <c r="G52" s="175">
        <f t="shared" si="1"/>
        <v>3361.5769384615382</v>
      </c>
      <c r="H52" s="175">
        <f t="shared" si="2"/>
        <v>3724.9906615384607</v>
      </c>
      <c r="I52" s="175">
        <f t="shared" si="3"/>
        <v>10123.668</v>
      </c>
    </row>
    <row r="53" spans="1:9" s="190" customFormat="1" x14ac:dyDescent="0.3">
      <c r="A53" s="189" t="s">
        <v>612</v>
      </c>
      <c r="B53" s="178" t="s">
        <v>613</v>
      </c>
      <c r="C53" s="172" t="s">
        <v>614</v>
      </c>
      <c r="D53" s="173">
        <v>70350.02</v>
      </c>
      <c r="E53" s="174">
        <v>0.65</v>
      </c>
      <c r="F53" s="175">
        <f t="shared" si="0"/>
        <v>13718.253900000002</v>
      </c>
      <c r="G53" s="175">
        <f t="shared" si="1"/>
        <v>15183.879316666667</v>
      </c>
      <c r="H53" s="175">
        <f t="shared" si="2"/>
        <v>16825.379783333334</v>
      </c>
      <c r="I53" s="175">
        <f t="shared" si="3"/>
        <v>45727.513000000006</v>
      </c>
    </row>
    <row r="54" spans="1:9" s="176" customFormat="1" x14ac:dyDescent="0.3">
      <c r="A54" s="189" t="s">
        <v>615</v>
      </c>
      <c r="B54" s="178" t="s">
        <v>616</v>
      </c>
      <c r="C54" s="172" t="s">
        <v>617</v>
      </c>
      <c r="D54" s="183">
        <v>28010.93</v>
      </c>
      <c r="E54" s="174">
        <v>0.65</v>
      </c>
      <c r="F54" s="175">
        <f t="shared" si="0"/>
        <v>5462.1313500000006</v>
      </c>
      <c r="G54" s="175">
        <f t="shared" si="1"/>
        <v>6045.6923916666665</v>
      </c>
      <c r="H54" s="175">
        <f t="shared" si="2"/>
        <v>6699.2807583333333</v>
      </c>
      <c r="I54" s="175">
        <f t="shared" si="3"/>
        <v>18207.104500000001</v>
      </c>
    </row>
    <row r="55" spans="1:9" s="176" customFormat="1" x14ac:dyDescent="0.3">
      <c r="A55" s="179" t="s">
        <v>548</v>
      </c>
      <c r="B55" s="178" t="s">
        <v>618</v>
      </c>
      <c r="C55" s="180" t="s">
        <v>619</v>
      </c>
      <c r="D55" s="181">
        <v>27000</v>
      </c>
      <c r="E55" s="182">
        <v>0.65</v>
      </c>
      <c r="F55" s="175">
        <f t="shared" si="0"/>
        <v>5265</v>
      </c>
      <c r="G55" s="175">
        <f t="shared" si="1"/>
        <v>5827.5</v>
      </c>
      <c r="H55" s="175">
        <f t="shared" si="2"/>
        <v>6457.5</v>
      </c>
      <c r="I55" s="175">
        <f t="shared" si="3"/>
        <v>17550</v>
      </c>
    </row>
    <row r="56" spans="1:9" s="176" customFormat="1" ht="26.4" x14ac:dyDescent="0.3">
      <c r="A56" s="179" t="s">
        <v>615</v>
      </c>
      <c r="B56" s="178" t="s">
        <v>620</v>
      </c>
      <c r="C56" s="180" t="s">
        <v>383</v>
      </c>
      <c r="D56" s="181">
        <v>36842</v>
      </c>
      <c r="E56" s="182">
        <v>0.65</v>
      </c>
      <c r="F56" s="175">
        <f t="shared" si="0"/>
        <v>7184.19</v>
      </c>
      <c r="G56" s="175">
        <f t="shared" si="1"/>
        <v>7951.7316666666657</v>
      </c>
      <c r="H56" s="175">
        <f t="shared" si="2"/>
        <v>8811.3783333333322</v>
      </c>
      <c r="I56" s="175">
        <f t="shared" si="3"/>
        <v>23947.3</v>
      </c>
    </row>
    <row r="57" spans="1:9" s="176" customFormat="1" x14ac:dyDescent="0.2">
      <c r="A57" s="189" t="s">
        <v>621</v>
      </c>
      <c r="B57" s="171" t="s">
        <v>622</v>
      </c>
      <c r="C57" s="172" t="s">
        <v>623</v>
      </c>
      <c r="D57" s="183">
        <v>69219.009999999995</v>
      </c>
      <c r="E57" s="174">
        <v>0.4819</v>
      </c>
      <c r="F57" s="175">
        <f t="shared" si="0"/>
        <v>10006.992275699999</v>
      </c>
      <c r="G57" s="175">
        <f t="shared" si="1"/>
        <v>11076.115382078204</v>
      </c>
      <c r="H57" s="175">
        <f t="shared" si="2"/>
        <v>12273.533261221792</v>
      </c>
      <c r="I57" s="175">
        <f t="shared" si="3"/>
        <v>33356.640918999998</v>
      </c>
    </row>
    <row r="58" spans="1:9" s="176" customFormat="1" ht="22.8" x14ac:dyDescent="0.2">
      <c r="A58" s="172" t="s">
        <v>624</v>
      </c>
      <c r="B58" s="171" t="s">
        <v>625</v>
      </c>
      <c r="C58" s="172" t="s">
        <v>626</v>
      </c>
      <c r="D58" s="183">
        <v>69850</v>
      </c>
      <c r="E58" s="174">
        <v>0.65</v>
      </c>
      <c r="F58" s="175">
        <f t="shared" si="0"/>
        <v>13620.75</v>
      </c>
      <c r="G58" s="175">
        <f t="shared" si="1"/>
        <v>15075.958333333332</v>
      </c>
      <c r="H58" s="175">
        <f t="shared" si="2"/>
        <v>16705.791666666668</v>
      </c>
      <c r="I58" s="175">
        <f t="shared" si="3"/>
        <v>45402.5</v>
      </c>
    </row>
    <row r="59" spans="1:9" s="176" customFormat="1" ht="26.4" x14ac:dyDescent="0.3">
      <c r="A59" s="186" t="s">
        <v>615</v>
      </c>
      <c r="B59" s="185" t="s">
        <v>627</v>
      </c>
      <c r="C59" s="184" t="s">
        <v>628</v>
      </c>
      <c r="D59" s="205">
        <v>122080</v>
      </c>
      <c r="E59" s="188">
        <v>0.65</v>
      </c>
      <c r="F59" s="175">
        <f t="shared" si="0"/>
        <v>23805.599999999999</v>
      </c>
      <c r="G59" s="175">
        <f t="shared" si="1"/>
        <v>26348.933333333331</v>
      </c>
      <c r="H59" s="175">
        <f t="shared" si="2"/>
        <v>29197.466666666664</v>
      </c>
      <c r="I59" s="175">
        <f t="shared" si="3"/>
        <v>79352</v>
      </c>
    </row>
    <row r="60" spans="1:9" s="176" customFormat="1" ht="22.8" x14ac:dyDescent="0.3">
      <c r="A60" s="189" t="s">
        <v>629</v>
      </c>
      <c r="B60" s="178" t="s">
        <v>630</v>
      </c>
      <c r="C60" s="172" t="s">
        <v>631</v>
      </c>
      <c r="D60" s="173">
        <v>127413.01</v>
      </c>
      <c r="E60" s="174">
        <v>0.65</v>
      </c>
      <c r="F60" s="175">
        <f t="shared" si="0"/>
        <v>24845.536949999998</v>
      </c>
      <c r="G60" s="175">
        <f t="shared" si="1"/>
        <v>27499.974658333333</v>
      </c>
      <c r="H60" s="175">
        <f t="shared" si="2"/>
        <v>30472.944891666666</v>
      </c>
      <c r="I60" s="175">
        <f t="shared" si="3"/>
        <v>82818.4565</v>
      </c>
    </row>
    <row r="61" spans="1:9" s="190" customFormat="1" ht="22.8" x14ac:dyDescent="0.3">
      <c r="A61" s="189" t="s">
        <v>632</v>
      </c>
      <c r="B61" s="178" t="s">
        <v>633</v>
      </c>
      <c r="C61" s="172" t="s">
        <v>634</v>
      </c>
      <c r="D61" s="173">
        <v>75941</v>
      </c>
      <c r="E61" s="174">
        <f ca="1">I61/D61</f>
        <v>0.61299232298758244</v>
      </c>
      <c r="F61" s="175">
        <f t="shared" ca="1" si="0"/>
        <v>5905.6998000000003</v>
      </c>
      <c r="G61" s="175">
        <f t="shared" ca="1" si="1"/>
        <v>6536.6506333333336</v>
      </c>
      <c r="H61" s="175">
        <f t="shared" ca="1" si="2"/>
        <v>7243.3155666666671</v>
      </c>
      <c r="I61" s="175">
        <f t="shared" ca="1" si="3"/>
        <v>19685.666000000001</v>
      </c>
    </row>
    <row r="62" spans="1:9" s="190" customFormat="1" ht="22.8" x14ac:dyDescent="0.3">
      <c r="A62" s="170" t="s">
        <v>190</v>
      </c>
      <c r="B62" s="178" t="s">
        <v>635</v>
      </c>
      <c r="C62" s="172" t="s">
        <v>636</v>
      </c>
      <c r="D62" s="173">
        <v>11394.88</v>
      </c>
      <c r="E62" s="174">
        <f ca="1">I62/D62</f>
        <v>0.50081001291808258</v>
      </c>
      <c r="F62" s="175">
        <f t="shared" ca="1" si="0"/>
        <v>5905.6998000000003</v>
      </c>
      <c r="G62" s="175">
        <f t="shared" ca="1" si="1"/>
        <v>6536.6506333333336</v>
      </c>
      <c r="H62" s="175">
        <f t="shared" ca="1" si="2"/>
        <v>7243.3155666666671</v>
      </c>
      <c r="I62" s="175">
        <f t="shared" ca="1" si="3"/>
        <v>19685.666000000001</v>
      </c>
    </row>
    <row r="63" spans="1:9" s="191" customFormat="1" ht="26.4" x14ac:dyDescent="0.3">
      <c r="A63" s="179" t="s">
        <v>632</v>
      </c>
      <c r="B63" s="178" t="s">
        <v>637</v>
      </c>
      <c r="C63" s="180" t="s">
        <v>638</v>
      </c>
      <c r="D63" s="181">
        <v>69832</v>
      </c>
      <c r="E63" s="182">
        <v>0.65</v>
      </c>
      <c r="F63" s="175">
        <f t="shared" si="0"/>
        <v>13617.24</v>
      </c>
      <c r="G63" s="175">
        <f t="shared" si="1"/>
        <v>15072.073333333334</v>
      </c>
      <c r="H63" s="175">
        <f t="shared" si="2"/>
        <v>16701.486666666664</v>
      </c>
      <c r="I63" s="175">
        <f t="shared" si="3"/>
        <v>45390.8</v>
      </c>
    </row>
    <row r="64" spans="1:9" s="191" customFormat="1" x14ac:dyDescent="0.3">
      <c r="A64" s="179" t="s">
        <v>530</v>
      </c>
      <c r="B64" s="178" t="s">
        <v>639</v>
      </c>
      <c r="C64" s="180" t="s">
        <v>640</v>
      </c>
      <c r="D64" s="181">
        <v>76023.69</v>
      </c>
      <c r="E64" s="182">
        <v>0.65</v>
      </c>
      <c r="F64" s="175">
        <f t="shared" si="0"/>
        <v>14824.619549999999</v>
      </c>
      <c r="G64" s="175">
        <f t="shared" si="1"/>
        <v>16408.446425000002</v>
      </c>
      <c r="H64" s="175">
        <f t="shared" si="2"/>
        <v>18182.332524999998</v>
      </c>
      <c r="I64" s="175">
        <f t="shared" si="3"/>
        <v>49415.398500000003</v>
      </c>
    </row>
    <row r="65" spans="1:9" s="191" customFormat="1" ht="22.8" x14ac:dyDescent="0.3">
      <c r="A65" s="204" t="s">
        <v>521</v>
      </c>
      <c r="B65" s="178" t="s">
        <v>641</v>
      </c>
      <c r="C65" s="172" t="s">
        <v>642</v>
      </c>
      <c r="D65" s="173">
        <v>27600</v>
      </c>
      <c r="E65" s="174">
        <v>0.65</v>
      </c>
      <c r="F65" s="175">
        <f t="shared" si="0"/>
        <v>5382</v>
      </c>
      <c r="G65" s="175">
        <f t="shared" si="1"/>
        <v>5957</v>
      </c>
      <c r="H65" s="175">
        <f t="shared" si="2"/>
        <v>6601</v>
      </c>
      <c r="I65" s="175">
        <f t="shared" si="3"/>
        <v>17940</v>
      </c>
    </row>
    <row r="66" spans="1:9" s="190" customFormat="1" x14ac:dyDescent="0.2">
      <c r="A66" s="189" t="s">
        <v>574</v>
      </c>
      <c r="B66" s="171" t="s">
        <v>643</v>
      </c>
      <c r="C66" s="172" t="s">
        <v>644</v>
      </c>
      <c r="D66" s="183">
        <v>69720</v>
      </c>
      <c r="E66" s="174">
        <v>0.65</v>
      </c>
      <c r="F66" s="175">
        <f t="shared" si="0"/>
        <v>13595.4</v>
      </c>
      <c r="G66" s="175">
        <f t="shared" si="1"/>
        <v>15047.9</v>
      </c>
      <c r="H66" s="175">
        <f t="shared" si="2"/>
        <v>16674.7</v>
      </c>
      <c r="I66" s="175">
        <f t="shared" si="3"/>
        <v>45318</v>
      </c>
    </row>
    <row r="67" spans="1:9" s="176" customFormat="1" x14ac:dyDescent="0.3">
      <c r="A67" s="206" t="s">
        <v>190</v>
      </c>
      <c r="B67" s="178" t="s">
        <v>645</v>
      </c>
      <c r="C67" s="172" t="s">
        <v>646</v>
      </c>
      <c r="D67" s="183">
        <v>52080</v>
      </c>
      <c r="E67" s="174">
        <v>0.63460000000000005</v>
      </c>
      <c r="F67" s="175">
        <f t="shared" si="0"/>
        <v>9914.9904000000006</v>
      </c>
      <c r="G67" s="175">
        <f t="shared" si="1"/>
        <v>10974.284246153846</v>
      </c>
      <c r="H67" s="175">
        <f t="shared" si="2"/>
        <v>12160.693353846153</v>
      </c>
      <c r="I67" s="175">
        <f t="shared" si="3"/>
        <v>33049.968000000001</v>
      </c>
    </row>
    <row r="68" spans="1:9" s="176" customFormat="1" ht="22.8" x14ac:dyDescent="0.3">
      <c r="A68" s="189" t="s">
        <v>574</v>
      </c>
      <c r="B68" s="178" t="s">
        <v>647</v>
      </c>
      <c r="C68" s="172" t="s">
        <v>648</v>
      </c>
      <c r="D68" s="183">
        <v>69383.91</v>
      </c>
      <c r="E68" s="174">
        <v>0.65</v>
      </c>
      <c r="F68" s="175">
        <f t="shared" si="0"/>
        <v>13529.862450000002</v>
      </c>
      <c r="G68" s="175">
        <f t="shared" si="1"/>
        <v>14975.360575000002</v>
      </c>
      <c r="H68" s="175">
        <f t="shared" si="2"/>
        <v>16594.318475</v>
      </c>
      <c r="I68" s="175">
        <f t="shared" si="3"/>
        <v>45099.541500000007</v>
      </c>
    </row>
    <row r="69" spans="1:9" s="190" customFormat="1" x14ac:dyDescent="0.3">
      <c r="A69" s="170" t="s">
        <v>516</v>
      </c>
      <c r="B69" s="178" t="s">
        <v>649</v>
      </c>
      <c r="C69" s="172" t="s">
        <v>650</v>
      </c>
      <c r="D69" s="183">
        <v>36270</v>
      </c>
      <c r="E69" s="174">
        <v>0.65</v>
      </c>
      <c r="F69" s="175">
        <f t="shared" si="0"/>
        <v>7072.65</v>
      </c>
      <c r="G69" s="175">
        <f t="shared" si="1"/>
        <v>7828.2749999999996</v>
      </c>
      <c r="H69" s="175">
        <f t="shared" si="2"/>
        <v>8674.5749999999989</v>
      </c>
      <c r="I69" s="175">
        <f t="shared" si="3"/>
        <v>23575.5</v>
      </c>
    </row>
    <row r="70" spans="1:9" s="176" customFormat="1" ht="25.5" customHeight="1" x14ac:dyDescent="0.3">
      <c r="A70" s="180" t="s">
        <v>651</v>
      </c>
      <c r="B70" s="178" t="s">
        <v>652</v>
      </c>
      <c r="C70" s="172" t="s">
        <v>480</v>
      </c>
      <c r="D70" s="183">
        <v>45885.13</v>
      </c>
      <c r="E70" s="174">
        <v>0.65</v>
      </c>
      <c r="F70" s="175">
        <f t="shared" ref="F70:F90" si="4">30%*I70</f>
        <v>8947.6003500000006</v>
      </c>
      <c r="G70" s="175">
        <f t="shared" ref="G70:G90" si="5">37/78*70%*I70</f>
        <v>9903.540558333334</v>
      </c>
      <c r="H70" s="175">
        <f t="shared" ref="H70:H90" si="6">I70*41/78*70%</f>
        <v>10974.193591666666</v>
      </c>
      <c r="I70" s="175">
        <f t="shared" ref="I70:I90" si="7">E70*D70</f>
        <v>29825.334500000001</v>
      </c>
    </row>
    <row r="71" spans="1:9" s="190" customFormat="1" ht="22.8" x14ac:dyDescent="0.3">
      <c r="A71" s="189" t="s">
        <v>574</v>
      </c>
      <c r="B71" s="178" t="s">
        <v>653</v>
      </c>
      <c r="C71" s="172" t="s">
        <v>654</v>
      </c>
      <c r="D71" s="183">
        <v>54033.01</v>
      </c>
      <c r="E71" s="174">
        <v>0.65</v>
      </c>
      <c r="F71" s="175">
        <f t="shared" si="4"/>
        <v>10536.436949999999</v>
      </c>
      <c r="G71" s="175">
        <f t="shared" si="5"/>
        <v>11662.124658333332</v>
      </c>
      <c r="H71" s="175">
        <f t="shared" si="6"/>
        <v>12922.894891666667</v>
      </c>
      <c r="I71" s="175">
        <f t="shared" si="7"/>
        <v>35121.4565</v>
      </c>
    </row>
    <row r="72" spans="1:9" s="190" customFormat="1" x14ac:dyDescent="0.3">
      <c r="A72" s="189" t="s">
        <v>548</v>
      </c>
      <c r="B72" s="178" t="s">
        <v>655</v>
      </c>
      <c r="C72" s="172" t="s">
        <v>656</v>
      </c>
      <c r="D72" s="173">
        <v>107374.2</v>
      </c>
      <c r="E72" s="174">
        <v>0.65</v>
      </c>
      <c r="F72" s="175">
        <f t="shared" si="4"/>
        <v>20937.968999999997</v>
      </c>
      <c r="G72" s="175">
        <f t="shared" si="5"/>
        <v>23174.931499999999</v>
      </c>
      <c r="H72" s="175">
        <f t="shared" si="6"/>
        <v>25680.329499999996</v>
      </c>
      <c r="I72" s="175">
        <f t="shared" si="7"/>
        <v>69793.23</v>
      </c>
    </row>
    <row r="73" spans="1:9" s="190" customFormat="1" x14ac:dyDescent="0.3">
      <c r="A73" s="170" t="s">
        <v>14</v>
      </c>
      <c r="B73" s="178" t="s">
        <v>657</v>
      </c>
      <c r="C73" s="172" t="s">
        <v>658</v>
      </c>
      <c r="D73" s="173">
        <v>131598.47</v>
      </c>
      <c r="E73" s="174">
        <v>0.65</v>
      </c>
      <c r="F73" s="175">
        <f t="shared" si="4"/>
        <v>25661.701649999999</v>
      </c>
      <c r="G73" s="175">
        <f t="shared" si="5"/>
        <v>28403.336441666666</v>
      </c>
      <c r="H73" s="175">
        <f t="shared" si="6"/>
        <v>31473.96740833333</v>
      </c>
      <c r="I73" s="175">
        <f t="shared" si="7"/>
        <v>85539.005499999999</v>
      </c>
    </row>
    <row r="74" spans="1:9" s="176" customFormat="1" ht="22.8" x14ac:dyDescent="0.2">
      <c r="A74" s="172" t="s">
        <v>659</v>
      </c>
      <c r="B74" s="171" t="s">
        <v>660</v>
      </c>
      <c r="C74" s="172" t="s">
        <v>661</v>
      </c>
      <c r="D74" s="173">
        <v>53950</v>
      </c>
      <c r="E74" s="174">
        <v>0.65</v>
      </c>
      <c r="F74" s="175">
        <f t="shared" si="4"/>
        <v>10520.25</v>
      </c>
      <c r="G74" s="175">
        <f t="shared" si="5"/>
        <v>11644.208333333332</v>
      </c>
      <c r="H74" s="175">
        <f t="shared" si="6"/>
        <v>12903.041666666666</v>
      </c>
      <c r="I74" s="175">
        <f t="shared" si="7"/>
        <v>35067.5</v>
      </c>
    </row>
    <row r="75" spans="1:9" s="176" customFormat="1" ht="22.8" x14ac:dyDescent="0.3">
      <c r="A75" s="170" t="s">
        <v>662</v>
      </c>
      <c r="B75" s="178" t="s">
        <v>663</v>
      </c>
      <c r="C75" s="172" t="s">
        <v>664</v>
      </c>
      <c r="D75" s="173">
        <v>30954.31</v>
      </c>
      <c r="E75" s="174">
        <f ca="1">I75/D75</f>
        <v>0.64999994486167811</v>
      </c>
      <c r="F75" s="175">
        <f t="shared" ca="1" si="4"/>
        <v>5905.6998000000003</v>
      </c>
      <c r="G75" s="175">
        <f t="shared" ca="1" si="5"/>
        <v>6536.6506333333336</v>
      </c>
      <c r="H75" s="175">
        <f t="shared" ca="1" si="6"/>
        <v>7243.3155666666671</v>
      </c>
      <c r="I75" s="175">
        <f t="shared" ca="1" si="7"/>
        <v>19685.666000000001</v>
      </c>
    </row>
    <row r="76" spans="1:9" s="190" customFormat="1" ht="22.8" x14ac:dyDescent="0.3">
      <c r="A76" s="170" t="s">
        <v>665</v>
      </c>
      <c r="B76" s="178" t="s">
        <v>666</v>
      </c>
      <c r="C76" s="172" t="s">
        <v>667</v>
      </c>
      <c r="D76" s="173">
        <v>115750</v>
      </c>
      <c r="E76" s="174">
        <v>0.65</v>
      </c>
      <c r="F76" s="175">
        <f t="shared" si="4"/>
        <v>22571.25</v>
      </c>
      <c r="G76" s="175">
        <f t="shared" si="5"/>
        <v>24982.708333333332</v>
      </c>
      <c r="H76" s="175">
        <f t="shared" si="6"/>
        <v>27683.541666666664</v>
      </c>
      <c r="I76" s="175">
        <f t="shared" si="7"/>
        <v>75237.5</v>
      </c>
    </row>
    <row r="77" spans="1:9" s="190" customFormat="1" x14ac:dyDescent="0.3">
      <c r="A77" s="179" t="s">
        <v>668</v>
      </c>
      <c r="B77" s="178" t="s">
        <v>669</v>
      </c>
      <c r="C77" s="180" t="s">
        <v>670</v>
      </c>
      <c r="D77" s="181">
        <v>58953.97</v>
      </c>
      <c r="E77" s="182">
        <v>0.65</v>
      </c>
      <c r="F77" s="175">
        <f t="shared" si="4"/>
        <v>11496.024150000001</v>
      </c>
      <c r="G77" s="175">
        <f t="shared" si="5"/>
        <v>12724.231858333334</v>
      </c>
      <c r="H77" s="175">
        <f t="shared" si="6"/>
        <v>14099.824491666668</v>
      </c>
      <c r="I77" s="175">
        <f t="shared" si="7"/>
        <v>38320.080500000004</v>
      </c>
    </row>
    <row r="78" spans="1:9" s="190" customFormat="1" x14ac:dyDescent="0.3">
      <c r="A78" s="179" t="s">
        <v>671</v>
      </c>
      <c r="B78" s="178" t="s">
        <v>672</v>
      </c>
      <c r="C78" s="180" t="s">
        <v>673</v>
      </c>
      <c r="D78" s="181">
        <v>119150</v>
      </c>
      <c r="E78" s="182">
        <v>0.65</v>
      </c>
      <c r="F78" s="175">
        <f t="shared" si="4"/>
        <v>23234.25</v>
      </c>
      <c r="G78" s="175">
        <f t="shared" si="5"/>
        <v>25716.541666666664</v>
      </c>
      <c r="H78" s="175">
        <f t="shared" si="6"/>
        <v>28496.708333333332</v>
      </c>
      <c r="I78" s="175">
        <f t="shared" si="7"/>
        <v>77447.5</v>
      </c>
    </row>
    <row r="79" spans="1:9" s="190" customFormat="1" x14ac:dyDescent="0.2">
      <c r="A79" s="189" t="s">
        <v>674</v>
      </c>
      <c r="B79" s="171" t="s">
        <v>675</v>
      </c>
      <c r="C79" s="172" t="s">
        <v>676</v>
      </c>
      <c r="D79" s="207">
        <v>29700</v>
      </c>
      <c r="E79" s="174">
        <v>0.59609999999999996</v>
      </c>
      <c r="F79" s="175">
        <f t="shared" si="4"/>
        <v>5311.2509999999993</v>
      </c>
      <c r="G79" s="175">
        <f t="shared" si="5"/>
        <v>5878.6923461538454</v>
      </c>
      <c r="H79" s="175">
        <f t="shared" si="6"/>
        <v>6514.2266538461527</v>
      </c>
      <c r="I79" s="175">
        <f t="shared" si="7"/>
        <v>17704.169999999998</v>
      </c>
    </row>
    <row r="80" spans="1:9" s="190" customFormat="1" ht="22.8" x14ac:dyDescent="0.2">
      <c r="A80" s="170" t="s">
        <v>677</v>
      </c>
      <c r="B80" s="171" t="s">
        <v>678</v>
      </c>
      <c r="C80" s="172" t="s">
        <v>679</v>
      </c>
      <c r="D80" s="173">
        <v>62875</v>
      </c>
      <c r="E80" s="174">
        <v>0.65</v>
      </c>
      <c r="F80" s="175">
        <f t="shared" si="4"/>
        <v>12260.625</v>
      </c>
      <c r="G80" s="175">
        <f t="shared" si="5"/>
        <v>13570.520833333332</v>
      </c>
      <c r="H80" s="175">
        <f t="shared" si="6"/>
        <v>15037.604166666666</v>
      </c>
      <c r="I80" s="175">
        <f t="shared" si="7"/>
        <v>40868.75</v>
      </c>
    </row>
    <row r="81" spans="1:9" s="190" customFormat="1" ht="26.4" x14ac:dyDescent="0.3">
      <c r="A81" s="208" t="s">
        <v>662</v>
      </c>
      <c r="B81" s="178" t="s">
        <v>680</v>
      </c>
      <c r="C81" s="172" t="s">
        <v>681</v>
      </c>
      <c r="D81" s="192">
        <v>47720</v>
      </c>
      <c r="E81" s="174">
        <v>0.65</v>
      </c>
      <c r="F81" s="175">
        <f t="shared" si="4"/>
        <v>9305.4</v>
      </c>
      <c r="G81" s="175">
        <f t="shared" si="5"/>
        <v>10299.566666666666</v>
      </c>
      <c r="H81" s="175">
        <f t="shared" si="6"/>
        <v>11413.033333333333</v>
      </c>
      <c r="I81" s="175">
        <f t="shared" si="7"/>
        <v>31018</v>
      </c>
    </row>
    <row r="82" spans="1:9" s="191" customFormat="1" x14ac:dyDescent="0.3">
      <c r="A82" s="180" t="s">
        <v>14</v>
      </c>
      <c r="B82" s="178" t="s">
        <v>682</v>
      </c>
      <c r="C82" s="172" t="s">
        <v>683</v>
      </c>
      <c r="D82" s="192">
        <v>93750</v>
      </c>
      <c r="E82" s="174">
        <v>0.65</v>
      </c>
      <c r="F82" s="175">
        <f t="shared" si="4"/>
        <v>18281.25</v>
      </c>
      <c r="G82" s="175">
        <f t="shared" si="5"/>
        <v>20234.375</v>
      </c>
      <c r="H82" s="175">
        <f t="shared" si="6"/>
        <v>22421.875</v>
      </c>
      <c r="I82" s="175">
        <f t="shared" si="7"/>
        <v>60937.5</v>
      </c>
    </row>
    <row r="83" spans="1:9" s="191" customFormat="1" ht="26.4" x14ac:dyDescent="0.3">
      <c r="A83" s="180" t="s">
        <v>668</v>
      </c>
      <c r="B83" s="178" t="s">
        <v>684</v>
      </c>
      <c r="C83" s="172" t="s">
        <v>685</v>
      </c>
      <c r="D83" s="192">
        <v>52025.85</v>
      </c>
      <c r="E83" s="174">
        <v>0.65</v>
      </c>
      <c r="F83" s="175">
        <f t="shared" si="4"/>
        <v>10145.040749999998</v>
      </c>
      <c r="G83" s="175">
        <f t="shared" si="5"/>
        <v>11228.912624999999</v>
      </c>
      <c r="H83" s="175">
        <f t="shared" si="6"/>
        <v>12442.849124999999</v>
      </c>
      <c r="I83" s="175">
        <f t="shared" si="7"/>
        <v>33816.802499999998</v>
      </c>
    </row>
    <row r="84" spans="1:9" s="176" customFormat="1" ht="24.75" customHeight="1" x14ac:dyDescent="0.3">
      <c r="A84" s="180" t="s">
        <v>497</v>
      </c>
      <c r="B84" s="178" t="s">
        <v>686</v>
      </c>
      <c r="C84" s="172" t="s">
        <v>687</v>
      </c>
      <c r="D84" s="183">
        <v>82533.240000000005</v>
      </c>
      <c r="E84" s="174">
        <v>0.65</v>
      </c>
      <c r="F84" s="175">
        <f t="shared" si="4"/>
        <v>16093.981800000001</v>
      </c>
      <c r="G84" s="175">
        <f t="shared" si="5"/>
        <v>17813.424300000002</v>
      </c>
      <c r="H84" s="175">
        <f t="shared" si="6"/>
        <v>19739.1999</v>
      </c>
      <c r="I84" s="175">
        <f t="shared" si="7"/>
        <v>53646.606000000007</v>
      </c>
    </row>
    <row r="85" spans="1:9" s="176" customFormat="1" ht="22.8" x14ac:dyDescent="0.3">
      <c r="A85" s="180" t="s">
        <v>688</v>
      </c>
      <c r="B85" s="178" t="s">
        <v>689</v>
      </c>
      <c r="C85" s="172" t="s">
        <v>690</v>
      </c>
      <c r="D85" s="183">
        <v>76763.990000000005</v>
      </c>
      <c r="E85" s="174">
        <v>0.65</v>
      </c>
      <c r="F85" s="175">
        <f t="shared" si="4"/>
        <v>14968.97805</v>
      </c>
      <c r="G85" s="175">
        <f t="shared" si="5"/>
        <v>16568.227841666667</v>
      </c>
      <c r="H85" s="175">
        <f t="shared" si="6"/>
        <v>18359.387608333334</v>
      </c>
      <c r="I85" s="175">
        <f t="shared" si="7"/>
        <v>49896.593500000003</v>
      </c>
    </row>
    <row r="86" spans="1:9" s="176" customFormat="1" ht="26.4" x14ac:dyDescent="0.3">
      <c r="A86" s="180" t="s">
        <v>668</v>
      </c>
      <c r="B86" s="178" t="s">
        <v>691</v>
      </c>
      <c r="C86" s="172" t="s">
        <v>692</v>
      </c>
      <c r="D86" s="183">
        <v>49239.55</v>
      </c>
      <c r="E86" s="174">
        <v>0.65</v>
      </c>
      <c r="F86" s="175">
        <f t="shared" si="4"/>
        <v>9601.7122500000005</v>
      </c>
      <c r="G86" s="175">
        <f t="shared" si="5"/>
        <v>10627.536208333335</v>
      </c>
      <c r="H86" s="175">
        <f t="shared" si="6"/>
        <v>11776.459041666665</v>
      </c>
      <c r="I86" s="175">
        <f t="shared" si="7"/>
        <v>32005.707500000004</v>
      </c>
    </row>
    <row r="87" spans="1:9" s="191" customFormat="1" ht="12" x14ac:dyDescent="0.2">
      <c r="A87" s="170" t="s">
        <v>693</v>
      </c>
      <c r="B87" s="171" t="s">
        <v>694</v>
      </c>
      <c r="C87" s="172" t="s">
        <v>695</v>
      </c>
      <c r="D87" s="173">
        <v>125000</v>
      </c>
      <c r="E87" s="174">
        <v>0.6</v>
      </c>
      <c r="F87" s="175">
        <f t="shared" si="4"/>
        <v>22500</v>
      </c>
      <c r="G87" s="175">
        <f t="shared" si="5"/>
        <v>24903.846153846152</v>
      </c>
      <c r="H87" s="175">
        <f t="shared" si="6"/>
        <v>27596.153846153844</v>
      </c>
      <c r="I87" s="175">
        <f t="shared" si="7"/>
        <v>75000</v>
      </c>
    </row>
    <row r="88" spans="1:9" s="176" customFormat="1" x14ac:dyDescent="0.3">
      <c r="A88" s="170" t="s">
        <v>696</v>
      </c>
      <c r="B88" s="172" t="s">
        <v>697</v>
      </c>
      <c r="C88" s="172" t="s">
        <v>698</v>
      </c>
      <c r="D88" s="173">
        <v>64040.63</v>
      </c>
      <c r="E88" s="174">
        <v>0.65</v>
      </c>
      <c r="F88" s="175">
        <f t="shared" si="4"/>
        <v>12487.922850000001</v>
      </c>
      <c r="G88" s="175">
        <f t="shared" si="5"/>
        <v>13822.102641666666</v>
      </c>
      <c r="H88" s="175">
        <f t="shared" si="6"/>
        <v>15316.384008333333</v>
      </c>
      <c r="I88" s="175">
        <f t="shared" si="7"/>
        <v>41626.409500000002</v>
      </c>
    </row>
    <row r="89" spans="1:9" s="176" customFormat="1" ht="22.8" x14ac:dyDescent="0.3">
      <c r="A89" s="170" t="s">
        <v>699</v>
      </c>
      <c r="B89" s="178" t="s">
        <v>700</v>
      </c>
      <c r="C89" s="172" t="s">
        <v>701</v>
      </c>
      <c r="D89" s="173">
        <v>79500</v>
      </c>
      <c r="E89" s="174">
        <v>0.65</v>
      </c>
      <c r="F89" s="175">
        <f t="shared" si="4"/>
        <v>15502.5</v>
      </c>
      <c r="G89" s="175">
        <f t="shared" si="5"/>
        <v>17158.75</v>
      </c>
      <c r="H89" s="175">
        <f t="shared" si="6"/>
        <v>19013.75</v>
      </c>
      <c r="I89" s="175">
        <f t="shared" si="7"/>
        <v>51675</v>
      </c>
    </row>
    <row r="90" spans="1:9" s="176" customFormat="1" ht="26.4" x14ac:dyDescent="0.3">
      <c r="A90" s="206" t="s">
        <v>699</v>
      </c>
      <c r="B90" s="178" t="s">
        <v>702</v>
      </c>
      <c r="C90" s="172" t="s">
        <v>703</v>
      </c>
      <c r="D90" s="183">
        <v>99093.4</v>
      </c>
      <c r="E90" s="174">
        <v>0.65</v>
      </c>
      <c r="F90" s="175">
        <f t="shared" si="4"/>
        <v>19323.213</v>
      </c>
      <c r="G90" s="175">
        <f t="shared" si="5"/>
        <v>21387.658833333331</v>
      </c>
      <c r="H90" s="175">
        <f t="shared" si="6"/>
        <v>23699.838166666665</v>
      </c>
      <c r="I90" s="175">
        <f t="shared" si="7"/>
        <v>64410.71</v>
      </c>
    </row>
    <row r="91" spans="1:9" x14ac:dyDescent="0.3">
      <c r="A91" s="160"/>
      <c r="B91" s="160"/>
      <c r="C91" s="160"/>
      <c r="D91" s="162"/>
      <c r="E91" s="161"/>
      <c r="F91" s="162"/>
      <c r="G91" s="162"/>
      <c r="H91" s="162"/>
      <c r="I91" s="161"/>
    </row>
    <row r="92" spans="1:9" x14ac:dyDescent="0.3">
      <c r="A92" s="160"/>
      <c r="B92" s="160"/>
      <c r="C92" s="160"/>
      <c r="D92" s="162"/>
      <c r="E92" s="161"/>
      <c r="F92" s="162"/>
      <c r="G92" s="162"/>
      <c r="H92" s="162"/>
      <c r="I92" s="161"/>
    </row>
    <row r="93" spans="1:9" x14ac:dyDescent="0.3">
      <c r="A93" s="160"/>
      <c r="B93" s="160"/>
      <c r="C93" s="160"/>
      <c r="D93" s="162"/>
      <c r="E93" s="161"/>
      <c r="F93" s="162"/>
      <c r="G93" s="162"/>
      <c r="H93" s="162"/>
      <c r="I93" s="161"/>
    </row>
    <row r="94" spans="1:9" x14ac:dyDescent="0.3">
      <c r="A94" s="160"/>
      <c r="B94" s="160"/>
      <c r="C94" s="160"/>
      <c r="D94" s="162"/>
      <c r="E94" s="161"/>
      <c r="F94" s="162"/>
      <c r="G94" s="162"/>
      <c r="H94" s="162"/>
      <c r="I94" s="161"/>
    </row>
    <row r="95" spans="1:9" x14ac:dyDescent="0.3">
      <c r="A95" s="160"/>
      <c r="B95" s="160"/>
      <c r="C95" s="160"/>
      <c r="D95" s="162"/>
      <c r="E95" s="161"/>
      <c r="F95" s="162"/>
      <c r="G95" s="162"/>
      <c r="H95" s="162"/>
      <c r="I95" s="161"/>
    </row>
    <row r="96" spans="1:9" x14ac:dyDescent="0.3">
      <c r="A96" s="160"/>
      <c r="B96" s="160"/>
      <c r="C96" s="160"/>
      <c r="D96" s="162"/>
      <c r="E96" s="161"/>
      <c r="F96" s="162"/>
      <c r="G96" s="162"/>
      <c r="H96" s="162"/>
      <c r="I96" s="161"/>
    </row>
  </sheetData>
  <autoFilter ref="A4:I90"/>
  <printOptions horizontalCentered="1"/>
  <pageMargins left="0.15748031496062992" right="0.15748031496062992" top="0.23622047244094491" bottom="0.55118110236220474" header="0.23622047244094491" footer="0.23622047244094491"/>
  <pageSetup paperSize="8" scale="93" fitToHeight="0" orientation="landscape" verticalDpi="300" r:id="rId1"/>
  <headerFooter alignWithMargins="0">
    <oddFooter>&amp;C Davy De Dobbeleer &amp;D&amp;RPagina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zoomScale="80" zoomScaleNormal="80" zoomScaleSheetLayoutView="75" workbookViewId="0">
      <pane xSplit="3" ySplit="4" topLeftCell="D38" activePane="bottomRight" state="frozen"/>
      <selection activeCell="F2" sqref="F2"/>
      <selection pane="topRight" activeCell="F2" sqref="F2"/>
      <selection pane="bottomLeft" activeCell="F2" sqref="F2"/>
      <selection pane="bottomRight" activeCell="K54" sqref="K54"/>
    </sheetView>
  </sheetViews>
  <sheetFormatPr defaultRowHeight="11.4" x14ac:dyDescent="0.3"/>
  <cols>
    <col min="1" max="1" width="38.5546875" style="214" customWidth="1"/>
    <col min="2" max="2" width="12.88671875" style="214" customWidth="1"/>
    <col min="3" max="3" width="24.5546875" style="214" customWidth="1"/>
    <col min="4" max="4" width="14.5546875" style="216" customWidth="1"/>
    <col min="5" max="5" width="14.5546875" style="215" customWidth="1"/>
    <col min="6" max="8" width="14.5546875" style="216" customWidth="1"/>
    <col min="9" max="9" width="14.5546875" style="215" customWidth="1"/>
    <col min="10" max="256" width="9.109375" style="214"/>
    <col min="257" max="257" width="38.5546875" style="214" customWidth="1"/>
    <col min="258" max="258" width="12.88671875" style="214" customWidth="1"/>
    <col min="259" max="259" width="24.5546875" style="214" customWidth="1"/>
    <col min="260" max="265" width="14.5546875" style="214" customWidth="1"/>
    <col min="266" max="512" width="9.109375" style="214"/>
    <col min="513" max="513" width="38.5546875" style="214" customWidth="1"/>
    <col min="514" max="514" width="12.88671875" style="214" customWidth="1"/>
    <col min="515" max="515" width="24.5546875" style="214" customWidth="1"/>
    <col min="516" max="521" width="14.5546875" style="214" customWidth="1"/>
    <col min="522" max="768" width="9.109375" style="214"/>
    <col min="769" max="769" width="38.5546875" style="214" customWidth="1"/>
    <col min="770" max="770" width="12.88671875" style="214" customWidth="1"/>
    <col min="771" max="771" width="24.5546875" style="214" customWidth="1"/>
    <col min="772" max="777" width="14.5546875" style="214" customWidth="1"/>
    <col min="778" max="1024" width="9.109375" style="214"/>
    <col min="1025" max="1025" width="38.5546875" style="214" customWidth="1"/>
    <col min="1026" max="1026" width="12.88671875" style="214" customWidth="1"/>
    <col min="1027" max="1027" width="24.5546875" style="214" customWidth="1"/>
    <col min="1028" max="1033" width="14.5546875" style="214" customWidth="1"/>
    <col min="1034" max="1280" width="9.109375" style="214"/>
    <col min="1281" max="1281" width="38.5546875" style="214" customWidth="1"/>
    <col min="1282" max="1282" width="12.88671875" style="214" customWidth="1"/>
    <col min="1283" max="1283" width="24.5546875" style="214" customWidth="1"/>
    <col min="1284" max="1289" width="14.5546875" style="214" customWidth="1"/>
    <col min="1290" max="1536" width="9.109375" style="214"/>
    <col min="1537" max="1537" width="38.5546875" style="214" customWidth="1"/>
    <col min="1538" max="1538" width="12.88671875" style="214" customWidth="1"/>
    <col min="1539" max="1539" width="24.5546875" style="214" customWidth="1"/>
    <col min="1540" max="1545" width="14.5546875" style="214" customWidth="1"/>
    <col min="1546" max="1792" width="9.109375" style="214"/>
    <col min="1793" max="1793" width="38.5546875" style="214" customWidth="1"/>
    <col min="1794" max="1794" width="12.88671875" style="214" customWidth="1"/>
    <col min="1795" max="1795" width="24.5546875" style="214" customWidth="1"/>
    <col min="1796" max="1801" width="14.5546875" style="214" customWidth="1"/>
    <col min="1802" max="2048" width="9.109375" style="214"/>
    <col min="2049" max="2049" width="38.5546875" style="214" customWidth="1"/>
    <col min="2050" max="2050" width="12.88671875" style="214" customWidth="1"/>
    <col min="2051" max="2051" width="24.5546875" style="214" customWidth="1"/>
    <col min="2052" max="2057" width="14.5546875" style="214" customWidth="1"/>
    <col min="2058" max="2304" width="9.109375" style="214"/>
    <col min="2305" max="2305" width="38.5546875" style="214" customWidth="1"/>
    <col min="2306" max="2306" width="12.88671875" style="214" customWidth="1"/>
    <col min="2307" max="2307" width="24.5546875" style="214" customWidth="1"/>
    <col min="2308" max="2313" width="14.5546875" style="214" customWidth="1"/>
    <col min="2314" max="2560" width="9.109375" style="214"/>
    <col min="2561" max="2561" width="38.5546875" style="214" customWidth="1"/>
    <col min="2562" max="2562" width="12.88671875" style="214" customWidth="1"/>
    <col min="2563" max="2563" width="24.5546875" style="214" customWidth="1"/>
    <col min="2564" max="2569" width="14.5546875" style="214" customWidth="1"/>
    <col min="2570" max="2816" width="9.109375" style="214"/>
    <col min="2817" max="2817" width="38.5546875" style="214" customWidth="1"/>
    <col min="2818" max="2818" width="12.88671875" style="214" customWidth="1"/>
    <col min="2819" max="2819" width="24.5546875" style="214" customWidth="1"/>
    <col min="2820" max="2825" width="14.5546875" style="214" customWidth="1"/>
    <col min="2826" max="3072" width="9.109375" style="214"/>
    <col min="3073" max="3073" width="38.5546875" style="214" customWidth="1"/>
    <col min="3074" max="3074" width="12.88671875" style="214" customWidth="1"/>
    <col min="3075" max="3075" width="24.5546875" style="214" customWidth="1"/>
    <col min="3076" max="3081" width="14.5546875" style="214" customWidth="1"/>
    <col min="3082" max="3328" width="9.109375" style="214"/>
    <col min="3329" max="3329" width="38.5546875" style="214" customWidth="1"/>
    <col min="3330" max="3330" width="12.88671875" style="214" customWidth="1"/>
    <col min="3331" max="3331" width="24.5546875" style="214" customWidth="1"/>
    <col min="3332" max="3337" width="14.5546875" style="214" customWidth="1"/>
    <col min="3338" max="3584" width="9.109375" style="214"/>
    <col min="3585" max="3585" width="38.5546875" style="214" customWidth="1"/>
    <col min="3586" max="3586" width="12.88671875" style="214" customWidth="1"/>
    <col min="3587" max="3587" width="24.5546875" style="214" customWidth="1"/>
    <col min="3588" max="3593" width="14.5546875" style="214" customWidth="1"/>
    <col min="3594" max="3840" width="9.109375" style="214"/>
    <col min="3841" max="3841" width="38.5546875" style="214" customWidth="1"/>
    <col min="3842" max="3842" width="12.88671875" style="214" customWidth="1"/>
    <col min="3843" max="3843" width="24.5546875" style="214" customWidth="1"/>
    <col min="3844" max="3849" width="14.5546875" style="214" customWidth="1"/>
    <col min="3850" max="4096" width="9.109375" style="214"/>
    <col min="4097" max="4097" width="38.5546875" style="214" customWidth="1"/>
    <col min="4098" max="4098" width="12.88671875" style="214" customWidth="1"/>
    <col min="4099" max="4099" width="24.5546875" style="214" customWidth="1"/>
    <col min="4100" max="4105" width="14.5546875" style="214" customWidth="1"/>
    <col min="4106" max="4352" width="9.109375" style="214"/>
    <col min="4353" max="4353" width="38.5546875" style="214" customWidth="1"/>
    <col min="4354" max="4354" width="12.88671875" style="214" customWidth="1"/>
    <col min="4355" max="4355" width="24.5546875" style="214" customWidth="1"/>
    <col min="4356" max="4361" width="14.5546875" style="214" customWidth="1"/>
    <col min="4362" max="4608" width="9.109375" style="214"/>
    <col min="4609" max="4609" width="38.5546875" style="214" customWidth="1"/>
    <col min="4610" max="4610" width="12.88671875" style="214" customWidth="1"/>
    <col min="4611" max="4611" width="24.5546875" style="214" customWidth="1"/>
    <col min="4612" max="4617" width="14.5546875" style="214" customWidth="1"/>
    <col min="4618" max="4864" width="9.109375" style="214"/>
    <col min="4865" max="4865" width="38.5546875" style="214" customWidth="1"/>
    <col min="4866" max="4866" width="12.88671875" style="214" customWidth="1"/>
    <col min="4867" max="4867" width="24.5546875" style="214" customWidth="1"/>
    <col min="4868" max="4873" width="14.5546875" style="214" customWidth="1"/>
    <col min="4874" max="5120" width="9.109375" style="214"/>
    <col min="5121" max="5121" width="38.5546875" style="214" customWidth="1"/>
    <col min="5122" max="5122" width="12.88671875" style="214" customWidth="1"/>
    <col min="5123" max="5123" width="24.5546875" style="214" customWidth="1"/>
    <col min="5124" max="5129" width="14.5546875" style="214" customWidth="1"/>
    <col min="5130" max="5376" width="9.109375" style="214"/>
    <col min="5377" max="5377" width="38.5546875" style="214" customWidth="1"/>
    <col min="5378" max="5378" width="12.88671875" style="214" customWidth="1"/>
    <col min="5379" max="5379" width="24.5546875" style="214" customWidth="1"/>
    <col min="5380" max="5385" width="14.5546875" style="214" customWidth="1"/>
    <col min="5386" max="5632" width="9.109375" style="214"/>
    <col min="5633" max="5633" width="38.5546875" style="214" customWidth="1"/>
    <col min="5634" max="5634" width="12.88671875" style="214" customWidth="1"/>
    <col min="5635" max="5635" width="24.5546875" style="214" customWidth="1"/>
    <col min="5636" max="5641" width="14.5546875" style="214" customWidth="1"/>
    <col min="5642" max="5888" width="9.109375" style="214"/>
    <col min="5889" max="5889" width="38.5546875" style="214" customWidth="1"/>
    <col min="5890" max="5890" width="12.88671875" style="214" customWidth="1"/>
    <col min="5891" max="5891" width="24.5546875" style="214" customWidth="1"/>
    <col min="5892" max="5897" width="14.5546875" style="214" customWidth="1"/>
    <col min="5898" max="6144" width="9.109375" style="214"/>
    <col min="6145" max="6145" width="38.5546875" style="214" customWidth="1"/>
    <col min="6146" max="6146" width="12.88671875" style="214" customWidth="1"/>
    <col min="6147" max="6147" width="24.5546875" style="214" customWidth="1"/>
    <col min="6148" max="6153" width="14.5546875" style="214" customWidth="1"/>
    <col min="6154" max="6400" width="9.109375" style="214"/>
    <col min="6401" max="6401" width="38.5546875" style="214" customWidth="1"/>
    <col min="6402" max="6402" width="12.88671875" style="214" customWidth="1"/>
    <col min="6403" max="6403" width="24.5546875" style="214" customWidth="1"/>
    <col min="6404" max="6409" width="14.5546875" style="214" customWidth="1"/>
    <col min="6410" max="6656" width="9.109375" style="214"/>
    <col min="6657" max="6657" width="38.5546875" style="214" customWidth="1"/>
    <col min="6658" max="6658" width="12.88671875" style="214" customWidth="1"/>
    <col min="6659" max="6659" width="24.5546875" style="214" customWidth="1"/>
    <col min="6660" max="6665" width="14.5546875" style="214" customWidth="1"/>
    <col min="6666" max="6912" width="9.109375" style="214"/>
    <col min="6913" max="6913" width="38.5546875" style="214" customWidth="1"/>
    <col min="6914" max="6914" width="12.88671875" style="214" customWidth="1"/>
    <col min="6915" max="6915" width="24.5546875" style="214" customWidth="1"/>
    <col min="6916" max="6921" width="14.5546875" style="214" customWidth="1"/>
    <col min="6922" max="7168" width="9.109375" style="214"/>
    <col min="7169" max="7169" width="38.5546875" style="214" customWidth="1"/>
    <col min="7170" max="7170" width="12.88671875" style="214" customWidth="1"/>
    <col min="7171" max="7171" width="24.5546875" style="214" customWidth="1"/>
    <col min="7172" max="7177" width="14.5546875" style="214" customWidth="1"/>
    <col min="7178" max="7424" width="9.109375" style="214"/>
    <col min="7425" max="7425" width="38.5546875" style="214" customWidth="1"/>
    <col min="7426" max="7426" width="12.88671875" style="214" customWidth="1"/>
    <col min="7427" max="7427" width="24.5546875" style="214" customWidth="1"/>
    <col min="7428" max="7433" width="14.5546875" style="214" customWidth="1"/>
    <col min="7434" max="7680" width="9.109375" style="214"/>
    <col min="7681" max="7681" width="38.5546875" style="214" customWidth="1"/>
    <col min="7682" max="7682" width="12.88671875" style="214" customWidth="1"/>
    <col min="7683" max="7683" width="24.5546875" style="214" customWidth="1"/>
    <col min="7684" max="7689" width="14.5546875" style="214" customWidth="1"/>
    <col min="7690" max="7936" width="9.109375" style="214"/>
    <col min="7937" max="7937" width="38.5546875" style="214" customWidth="1"/>
    <col min="7938" max="7938" width="12.88671875" style="214" customWidth="1"/>
    <col min="7939" max="7939" width="24.5546875" style="214" customWidth="1"/>
    <col min="7940" max="7945" width="14.5546875" style="214" customWidth="1"/>
    <col min="7946" max="8192" width="9.109375" style="214"/>
    <col min="8193" max="8193" width="38.5546875" style="214" customWidth="1"/>
    <col min="8194" max="8194" width="12.88671875" style="214" customWidth="1"/>
    <col min="8195" max="8195" width="24.5546875" style="214" customWidth="1"/>
    <col min="8196" max="8201" width="14.5546875" style="214" customWidth="1"/>
    <col min="8202" max="8448" width="9.109375" style="214"/>
    <col min="8449" max="8449" width="38.5546875" style="214" customWidth="1"/>
    <col min="8450" max="8450" width="12.88671875" style="214" customWidth="1"/>
    <col min="8451" max="8451" width="24.5546875" style="214" customWidth="1"/>
    <col min="8452" max="8457" width="14.5546875" style="214" customWidth="1"/>
    <col min="8458" max="8704" width="9.109375" style="214"/>
    <col min="8705" max="8705" width="38.5546875" style="214" customWidth="1"/>
    <col min="8706" max="8706" width="12.88671875" style="214" customWidth="1"/>
    <col min="8707" max="8707" width="24.5546875" style="214" customWidth="1"/>
    <col min="8708" max="8713" width="14.5546875" style="214" customWidth="1"/>
    <col min="8714" max="8960" width="9.109375" style="214"/>
    <col min="8961" max="8961" width="38.5546875" style="214" customWidth="1"/>
    <col min="8962" max="8962" width="12.88671875" style="214" customWidth="1"/>
    <col min="8963" max="8963" width="24.5546875" style="214" customWidth="1"/>
    <col min="8964" max="8969" width="14.5546875" style="214" customWidth="1"/>
    <col min="8970" max="9216" width="9.109375" style="214"/>
    <col min="9217" max="9217" width="38.5546875" style="214" customWidth="1"/>
    <col min="9218" max="9218" width="12.88671875" style="214" customWidth="1"/>
    <col min="9219" max="9219" width="24.5546875" style="214" customWidth="1"/>
    <col min="9220" max="9225" width="14.5546875" style="214" customWidth="1"/>
    <col min="9226" max="9472" width="9.109375" style="214"/>
    <col min="9473" max="9473" width="38.5546875" style="214" customWidth="1"/>
    <col min="9474" max="9474" width="12.88671875" style="214" customWidth="1"/>
    <col min="9475" max="9475" width="24.5546875" style="214" customWidth="1"/>
    <col min="9476" max="9481" width="14.5546875" style="214" customWidth="1"/>
    <col min="9482" max="9728" width="9.109375" style="214"/>
    <col min="9729" max="9729" width="38.5546875" style="214" customWidth="1"/>
    <col min="9730" max="9730" width="12.88671875" style="214" customWidth="1"/>
    <col min="9731" max="9731" width="24.5546875" style="214" customWidth="1"/>
    <col min="9732" max="9737" width="14.5546875" style="214" customWidth="1"/>
    <col min="9738" max="9984" width="9.109375" style="214"/>
    <col min="9985" max="9985" width="38.5546875" style="214" customWidth="1"/>
    <col min="9986" max="9986" width="12.88671875" style="214" customWidth="1"/>
    <col min="9987" max="9987" width="24.5546875" style="214" customWidth="1"/>
    <col min="9988" max="9993" width="14.5546875" style="214" customWidth="1"/>
    <col min="9994" max="10240" width="9.109375" style="214"/>
    <col min="10241" max="10241" width="38.5546875" style="214" customWidth="1"/>
    <col min="10242" max="10242" width="12.88671875" style="214" customWidth="1"/>
    <col min="10243" max="10243" width="24.5546875" style="214" customWidth="1"/>
    <col min="10244" max="10249" width="14.5546875" style="214" customWidth="1"/>
    <col min="10250" max="10496" width="9.109375" style="214"/>
    <col min="10497" max="10497" width="38.5546875" style="214" customWidth="1"/>
    <col min="10498" max="10498" width="12.88671875" style="214" customWidth="1"/>
    <col min="10499" max="10499" width="24.5546875" style="214" customWidth="1"/>
    <col min="10500" max="10505" width="14.5546875" style="214" customWidth="1"/>
    <col min="10506" max="10752" width="9.109375" style="214"/>
    <col min="10753" max="10753" width="38.5546875" style="214" customWidth="1"/>
    <col min="10754" max="10754" width="12.88671875" style="214" customWidth="1"/>
    <col min="10755" max="10755" width="24.5546875" style="214" customWidth="1"/>
    <col min="10756" max="10761" width="14.5546875" style="214" customWidth="1"/>
    <col min="10762" max="11008" width="9.109375" style="214"/>
    <col min="11009" max="11009" width="38.5546875" style="214" customWidth="1"/>
    <col min="11010" max="11010" width="12.88671875" style="214" customWidth="1"/>
    <col min="11011" max="11011" width="24.5546875" style="214" customWidth="1"/>
    <col min="11012" max="11017" width="14.5546875" style="214" customWidth="1"/>
    <col min="11018" max="11264" width="9.109375" style="214"/>
    <col min="11265" max="11265" width="38.5546875" style="214" customWidth="1"/>
    <col min="11266" max="11266" width="12.88671875" style="214" customWidth="1"/>
    <col min="11267" max="11267" width="24.5546875" style="214" customWidth="1"/>
    <col min="11268" max="11273" width="14.5546875" style="214" customWidth="1"/>
    <col min="11274" max="11520" width="9.109375" style="214"/>
    <col min="11521" max="11521" width="38.5546875" style="214" customWidth="1"/>
    <col min="11522" max="11522" width="12.88671875" style="214" customWidth="1"/>
    <col min="11523" max="11523" width="24.5546875" style="214" customWidth="1"/>
    <col min="11524" max="11529" width="14.5546875" style="214" customWidth="1"/>
    <col min="11530" max="11776" width="9.109375" style="214"/>
    <col min="11777" max="11777" width="38.5546875" style="214" customWidth="1"/>
    <col min="11778" max="11778" width="12.88671875" style="214" customWidth="1"/>
    <col min="11779" max="11779" width="24.5546875" style="214" customWidth="1"/>
    <col min="11780" max="11785" width="14.5546875" style="214" customWidth="1"/>
    <col min="11786" max="12032" width="9.109375" style="214"/>
    <col min="12033" max="12033" width="38.5546875" style="214" customWidth="1"/>
    <col min="12034" max="12034" width="12.88671875" style="214" customWidth="1"/>
    <col min="12035" max="12035" width="24.5546875" style="214" customWidth="1"/>
    <col min="12036" max="12041" width="14.5546875" style="214" customWidth="1"/>
    <col min="12042" max="12288" width="9.109375" style="214"/>
    <col min="12289" max="12289" width="38.5546875" style="214" customWidth="1"/>
    <col min="12290" max="12290" width="12.88671875" style="214" customWidth="1"/>
    <col min="12291" max="12291" width="24.5546875" style="214" customWidth="1"/>
    <col min="12292" max="12297" width="14.5546875" style="214" customWidth="1"/>
    <col min="12298" max="12544" width="9.109375" style="214"/>
    <col min="12545" max="12545" width="38.5546875" style="214" customWidth="1"/>
    <col min="12546" max="12546" width="12.88671875" style="214" customWidth="1"/>
    <col min="12547" max="12547" width="24.5546875" style="214" customWidth="1"/>
    <col min="12548" max="12553" width="14.5546875" style="214" customWidth="1"/>
    <col min="12554" max="12800" width="9.109375" style="214"/>
    <col min="12801" max="12801" width="38.5546875" style="214" customWidth="1"/>
    <col min="12802" max="12802" width="12.88671875" style="214" customWidth="1"/>
    <col min="12803" max="12803" width="24.5546875" style="214" customWidth="1"/>
    <col min="12804" max="12809" width="14.5546875" style="214" customWidth="1"/>
    <col min="12810" max="13056" width="9.109375" style="214"/>
    <col min="13057" max="13057" width="38.5546875" style="214" customWidth="1"/>
    <col min="13058" max="13058" width="12.88671875" style="214" customWidth="1"/>
    <col min="13059" max="13059" width="24.5546875" style="214" customWidth="1"/>
    <col min="13060" max="13065" width="14.5546875" style="214" customWidth="1"/>
    <col min="13066" max="13312" width="9.109375" style="214"/>
    <col min="13313" max="13313" width="38.5546875" style="214" customWidth="1"/>
    <col min="13314" max="13314" width="12.88671875" style="214" customWidth="1"/>
    <col min="13315" max="13315" width="24.5546875" style="214" customWidth="1"/>
    <col min="13316" max="13321" width="14.5546875" style="214" customWidth="1"/>
    <col min="13322" max="13568" width="9.109375" style="214"/>
    <col min="13569" max="13569" width="38.5546875" style="214" customWidth="1"/>
    <col min="13570" max="13570" width="12.88671875" style="214" customWidth="1"/>
    <col min="13571" max="13571" width="24.5546875" style="214" customWidth="1"/>
    <col min="13572" max="13577" width="14.5546875" style="214" customWidth="1"/>
    <col min="13578" max="13824" width="9.109375" style="214"/>
    <col min="13825" max="13825" width="38.5546875" style="214" customWidth="1"/>
    <col min="13826" max="13826" width="12.88671875" style="214" customWidth="1"/>
    <col min="13827" max="13827" width="24.5546875" style="214" customWidth="1"/>
    <col min="13828" max="13833" width="14.5546875" style="214" customWidth="1"/>
    <col min="13834" max="14080" width="9.109375" style="214"/>
    <col min="14081" max="14081" width="38.5546875" style="214" customWidth="1"/>
    <col min="14082" max="14082" width="12.88671875" style="214" customWidth="1"/>
    <col min="14083" max="14083" width="24.5546875" style="214" customWidth="1"/>
    <col min="14084" max="14089" width="14.5546875" style="214" customWidth="1"/>
    <col min="14090" max="14336" width="9.109375" style="214"/>
    <col min="14337" max="14337" width="38.5546875" style="214" customWidth="1"/>
    <col min="14338" max="14338" width="12.88671875" style="214" customWidth="1"/>
    <col min="14339" max="14339" width="24.5546875" style="214" customWidth="1"/>
    <col min="14340" max="14345" width="14.5546875" style="214" customWidth="1"/>
    <col min="14346" max="14592" width="9.109375" style="214"/>
    <col min="14593" max="14593" width="38.5546875" style="214" customWidth="1"/>
    <col min="14594" max="14594" width="12.88671875" style="214" customWidth="1"/>
    <col min="14595" max="14595" width="24.5546875" style="214" customWidth="1"/>
    <col min="14596" max="14601" width="14.5546875" style="214" customWidth="1"/>
    <col min="14602" max="14848" width="9.109375" style="214"/>
    <col min="14849" max="14849" width="38.5546875" style="214" customWidth="1"/>
    <col min="14850" max="14850" width="12.88671875" style="214" customWidth="1"/>
    <col min="14851" max="14851" width="24.5546875" style="214" customWidth="1"/>
    <col min="14852" max="14857" width="14.5546875" style="214" customWidth="1"/>
    <col min="14858" max="15104" width="9.109375" style="214"/>
    <col min="15105" max="15105" width="38.5546875" style="214" customWidth="1"/>
    <col min="15106" max="15106" width="12.88671875" style="214" customWidth="1"/>
    <col min="15107" max="15107" width="24.5546875" style="214" customWidth="1"/>
    <col min="15108" max="15113" width="14.5546875" style="214" customWidth="1"/>
    <col min="15114" max="15360" width="9.109375" style="214"/>
    <col min="15361" max="15361" width="38.5546875" style="214" customWidth="1"/>
    <col min="15362" max="15362" width="12.88671875" style="214" customWidth="1"/>
    <col min="15363" max="15363" width="24.5546875" style="214" customWidth="1"/>
    <col min="15364" max="15369" width="14.5546875" style="214" customWidth="1"/>
    <col min="15370" max="15616" width="9.109375" style="214"/>
    <col min="15617" max="15617" width="38.5546875" style="214" customWidth="1"/>
    <col min="15618" max="15618" width="12.88671875" style="214" customWidth="1"/>
    <col min="15619" max="15619" width="24.5546875" style="214" customWidth="1"/>
    <col min="15620" max="15625" width="14.5546875" style="214" customWidth="1"/>
    <col min="15626" max="15872" width="9.109375" style="214"/>
    <col min="15873" max="15873" width="38.5546875" style="214" customWidth="1"/>
    <col min="15874" max="15874" width="12.88671875" style="214" customWidth="1"/>
    <col min="15875" max="15875" width="24.5546875" style="214" customWidth="1"/>
    <col min="15876" max="15881" width="14.5546875" style="214" customWidth="1"/>
    <col min="15882" max="16128" width="9.109375" style="214"/>
    <col min="16129" max="16129" width="38.5546875" style="214" customWidth="1"/>
    <col min="16130" max="16130" width="12.88671875" style="214" customWidth="1"/>
    <col min="16131" max="16131" width="24.5546875" style="214" customWidth="1"/>
    <col min="16132" max="16137" width="14.5546875" style="214" customWidth="1"/>
    <col min="16138" max="16384" width="9.109375" style="214"/>
  </cols>
  <sheetData>
    <row r="1" spans="1:9" ht="12" x14ac:dyDescent="0.25">
      <c r="A1" s="211"/>
      <c r="B1" s="211"/>
      <c r="C1" s="211"/>
      <c r="D1" s="212"/>
      <c r="E1" s="213"/>
      <c r="F1" s="212"/>
      <c r="G1" s="212"/>
      <c r="H1" s="212"/>
      <c r="I1" s="213"/>
    </row>
    <row r="2" spans="1:9" ht="12" x14ac:dyDescent="0.25">
      <c r="D2" s="212"/>
    </row>
    <row r="3" spans="1:9" s="211" customFormat="1" ht="12.75" thickBot="1" x14ac:dyDescent="0.3">
      <c r="A3" s="217"/>
      <c r="D3" s="212"/>
      <c r="E3" s="213"/>
      <c r="F3" s="212"/>
      <c r="G3" s="212"/>
      <c r="H3" s="212"/>
      <c r="I3" s="213"/>
    </row>
    <row r="4" spans="1:9" s="221" customFormat="1" ht="36" x14ac:dyDescent="0.25">
      <c r="A4" s="218" t="s">
        <v>0</v>
      </c>
      <c r="B4" s="218" t="s">
        <v>1</v>
      </c>
      <c r="C4" s="218" t="s">
        <v>2</v>
      </c>
      <c r="D4" s="219" t="s">
        <v>486</v>
      </c>
      <c r="E4" s="220" t="s">
        <v>6</v>
      </c>
      <c r="F4" s="219" t="s">
        <v>7</v>
      </c>
      <c r="G4" s="219" t="s">
        <v>8</v>
      </c>
      <c r="H4" s="219" t="s">
        <v>9</v>
      </c>
      <c r="I4" s="219" t="s">
        <v>10</v>
      </c>
    </row>
    <row r="5" spans="1:9" s="222" customFormat="1" ht="30" customHeight="1" x14ac:dyDescent="0.25">
      <c r="A5" s="189" t="s">
        <v>704</v>
      </c>
      <c r="B5" s="178" t="s">
        <v>705</v>
      </c>
      <c r="C5" s="172" t="s">
        <v>706</v>
      </c>
      <c r="D5" s="173">
        <v>42214</v>
      </c>
      <c r="E5" s="174">
        <v>0.625</v>
      </c>
      <c r="F5" s="199">
        <f>I5*30%</f>
        <v>7915.125</v>
      </c>
      <c r="G5" s="199">
        <f>I5*70%*37/78</f>
        <v>8760.7580128205136</v>
      </c>
      <c r="H5" s="199">
        <f>I5*70%*41/78</f>
        <v>9707.8669871794864</v>
      </c>
      <c r="I5" s="199">
        <f>E5*D5</f>
        <v>26383.75</v>
      </c>
    </row>
    <row r="6" spans="1:9" s="222" customFormat="1" ht="22.8" x14ac:dyDescent="0.3">
      <c r="A6" s="170" t="s">
        <v>707</v>
      </c>
      <c r="B6" s="172" t="s">
        <v>708</v>
      </c>
      <c r="C6" s="172" t="s">
        <v>709</v>
      </c>
      <c r="D6" s="173">
        <v>312860</v>
      </c>
      <c r="E6" s="182">
        <f>182477.8/312860</f>
        <v>0.58325704788084121</v>
      </c>
      <c r="F6" s="199">
        <f t="shared" ref="F6:F69" si="0">I6*30%</f>
        <v>54743.34</v>
      </c>
      <c r="G6" s="199">
        <f t="shared" ref="G6:G69" si="1">I6*70%*37/78</f>
        <v>60591.987435897427</v>
      </c>
      <c r="H6" s="199">
        <f t="shared" ref="H6:H69" si="2">I6*70%*41/78</f>
        <v>67142.472564102558</v>
      </c>
      <c r="I6" s="199">
        <f t="shared" ref="I6:I69" si="3">E6*D6</f>
        <v>182477.8</v>
      </c>
    </row>
    <row r="7" spans="1:9" s="222" customFormat="1" ht="22.8" x14ac:dyDescent="0.3">
      <c r="A7" s="170" t="s">
        <v>710</v>
      </c>
      <c r="B7" s="172" t="s">
        <v>711</v>
      </c>
      <c r="C7" s="172" t="s">
        <v>712</v>
      </c>
      <c r="D7" s="173">
        <v>224313</v>
      </c>
      <c r="E7" s="182">
        <v>0.65</v>
      </c>
      <c r="F7" s="199">
        <f t="shared" si="0"/>
        <v>43741.035000000003</v>
      </c>
      <c r="G7" s="199">
        <f t="shared" si="1"/>
        <v>48414.222500000003</v>
      </c>
      <c r="H7" s="199">
        <f t="shared" si="2"/>
        <v>53648.192500000005</v>
      </c>
      <c r="I7" s="199">
        <f t="shared" si="3"/>
        <v>145803.45000000001</v>
      </c>
    </row>
    <row r="8" spans="1:9" s="222" customFormat="1" ht="22.8" x14ac:dyDescent="0.3">
      <c r="A8" s="172" t="s">
        <v>713</v>
      </c>
      <c r="B8" s="172" t="s">
        <v>714</v>
      </c>
      <c r="C8" s="172" t="s">
        <v>715</v>
      </c>
      <c r="D8" s="173">
        <v>76016.639999999999</v>
      </c>
      <c r="E8" s="182">
        <f>42208.38/D8</f>
        <v>0.55525185012123657</v>
      </c>
      <c r="F8" s="199">
        <f t="shared" si="0"/>
        <v>12662.513999999999</v>
      </c>
      <c r="G8" s="199">
        <f t="shared" si="1"/>
        <v>14015.34669230769</v>
      </c>
      <c r="H8" s="199">
        <f t="shared" si="2"/>
        <v>15530.519307692306</v>
      </c>
      <c r="I8" s="199">
        <f t="shared" si="3"/>
        <v>42208.38</v>
      </c>
    </row>
    <row r="9" spans="1:9" s="222" customFormat="1" ht="12" x14ac:dyDescent="0.3">
      <c r="A9" s="172" t="s">
        <v>716</v>
      </c>
      <c r="B9" s="178" t="s">
        <v>717</v>
      </c>
      <c r="C9" s="172" t="s">
        <v>718</v>
      </c>
      <c r="D9" s="173">
        <v>204506.21</v>
      </c>
      <c r="E9" s="182">
        <v>0.65</v>
      </c>
      <c r="F9" s="199">
        <f t="shared" si="0"/>
        <v>39878.710949999993</v>
      </c>
      <c r="G9" s="199">
        <f t="shared" si="1"/>
        <v>44139.256991666662</v>
      </c>
      <c r="H9" s="199">
        <f t="shared" si="2"/>
        <v>48911.068558333325</v>
      </c>
      <c r="I9" s="199">
        <f t="shared" si="3"/>
        <v>132929.03649999999</v>
      </c>
    </row>
    <row r="10" spans="1:9" s="222" customFormat="1" ht="22.8" x14ac:dyDescent="0.3">
      <c r="A10" s="170" t="s">
        <v>719</v>
      </c>
      <c r="B10" s="178" t="s">
        <v>720</v>
      </c>
      <c r="C10" s="172" t="s">
        <v>721</v>
      </c>
      <c r="D10" s="173">
        <v>22000</v>
      </c>
      <c r="E10" s="174">
        <v>0.65</v>
      </c>
      <c r="F10" s="199">
        <f t="shared" si="0"/>
        <v>4290</v>
      </c>
      <c r="G10" s="199">
        <f t="shared" si="1"/>
        <v>4748.333333333333</v>
      </c>
      <c r="H10" s="199">
        <f t="shared" si="2"/>
        <v>5261.666666666667</v>
      </c>
      <c r="I10" s="199">
        <f t="shared" si="3"/>
        <v>14300</v>
      </c>
    </row>
    <row r="11" spans="1:9" s="222" customFormat="1" ht="22.8" x14ac:dyDescent="0.3">
      <c r="A11" s="223" t="s">
        <v>722</v>
      </c>
      <c r="B11" s="178" t="s">
        <v>723</v>
      </c>
      <c r="C11" s="172" t="s">
        <v>724</v>
      </c>
      <c r="D11" s="173">
        <v>31205</v>
      </c>
      <c r="E11" s="174">
        <v>0.65</v>
      </c>
      <c r="F11" s="199">
        <f t="shared" si="0"/>
        <v>6084.9749999999995</v>
      </c>
      <c r="G11" s="199">
        <f t="shared" si="1"/>
        <v>6735.0791666666655</v>
      </c>
      <c r="H11" s="199">
        <f t="shared" si="2"/>
        <v>7463.1958333333332</v>
      </c>
      <c r="I11" s="199">
        <f t="shared" si="3"/>
        <v>20283.25</v>
      </c>
    </row>
    <row r="12" spans="1:9" s="222" customFormat="1" ht="22.8" x14ac:dyDescent="0.3">
      <c r="A12" s="189" t="s">
        <v>725</v>
      </c>
      <c r="B12" s="178" t="s">
        <v>726</v>
      </c>
      <c r="C12" s="172" t="s">
        <v>409</v>
      </c>
      <c r="D12" s="173">
        <v>22486</v>
      </c>
      <c r="E12" s="174">
        <v>0.65</v>
      </c>
      <c r="F12" s="199">
        <f t="shared" si="0"/>
        <v>4384.7699999999995</v>
      </c>
      <c r="G12" s="199">
        <f t="shared" si="1"/>
        <v>4853.2283333333335</v>
      </c>
      <c r="H12" s="199">
        <f t="shared" si="2"/>
        <v>5377.9016666666657</v>
      </c>
      <c r="I12" s="199">
        <f t="shared" si="3"/>
        <v>14615.9</v>
      </c>
    </row>
    <row r="13" spans="1:9" s="222" customFormat="1" ht="22.8" x14ac:dyDescent="0.3">
      <c r="A13" s="189" t="s">
        <v>727</v>
      </c>
      <c r="B13" s="178" t="s">
        <v>728</v>
      </c>
      <c r="C13" s="172" t="s">
        <v>729</v>
      </c>
      <c r="D13" s="173">
        <v>114675</v>
      </c>
      <c r="E13" s="174">
        <v>0.65</v>
      </c>
      <c r="F13" s="199">
        <f t="shared" si="0"/>
        <v>22361.625</v>
      </c>
      <c r="G13" s="199">
        <f t="shared" si="1"/>
        <v>24750.6875</v>
      </c>
      <c r="H13" s="199">
        <f t="shared" si="2"/>
        <v>27426.4375</v>
      </c>
      <c r="I13" s="199">
        <f t="shared" si="3"/>
        <v>74538.75</v>
      </c>
    </row>
    <row r="14" spans="1:9" s="222" customFormat="1" ht="12" x14ac:dyDescent="0.3">
      <c r="A14" s="189" t="s">
        <v>725</v>
      </c>
      <c r="B14" s="178" t="s">
        <v>730</v>
      </c>
      <c r="C14" s="172" t="s">
        <v>731</v>
      </c>
      <c r="D14" s="173">
        <v>99750</v>
      </c>
      <c r="E14" s="174">
        <v>0.65</v>
      </c>
      <c r="F14" s="199">
        <f t="shared" si="0"/>
        <v>19451.25</v>
      </c>
      <c r="G14" s="199">
        <f t="shared" si="1"/>
        <v>21529.375</v>
      </c>
      <c r="H14" s="199">
        <f t="shared" si="2"/>
        <v>23856.875</v>
      </c>
      <c r="I14" s="199">
        <f t="shared" si="3"/>
        <v>64837.5</v>
      </c>
    </row>
    <row r="15" spans="1:9" s="222" customFormat="1" ht="22.8" x14ac:dyDescent="0.3">
      <c r="A15" s="189" t="s">
        <v>732</v>
      </c>
      <c r="B15" s="178" t="s">
        <v>733</v>
      </c>
      <c r="C15" s="172" t="s">
        <v>734</v>
      </c>
      <c r="D15" s="173">
        <v>80585.919999999998</v>
      </c>
      <c r="E15" s="174">
        <v>0.65</v>
      </c>
      <c r="F15" s="199">
        <f t="shared" si="0"/>
        <v>15714.254399999998</v>
      </c>
      <c r="G15" s="199">
        <f t="shared" si="1"/>
        <v>17393.127733333327</v>
      </c>
      <c r="H15" s="199">
        <f t="shared" si="2"/>
        <v>19273.465866666662</v>
      </c>
      <c r="I15" s="199">
        <f t="shared" si="3"/>
        <v>52380.847999999998</v>
      </c>
    </row>
    <row r="16" spans="1:9" s="222" customFormat="1" ht="12" x14ac:dyDescent="0.3">
      <c r="A16" s="189" t="s">
        <v>735</v>
      </c>
      <c r="B16" s="178" t="s">
        <v>736</v>
      </c>
      <c r="C16" s="172" t="s">
        <v>737</v>
      </c>
      <c r="D16" s="173">
        <v>95200</v>
      </c>
      <c r="E16" s="174">
        <v>0.65</v>
      </c>
      <c r="F16" s="199">
        <f t="shared" si="0"/>
        <v>18564</v>
      </c>
      <c r="G16" s="199">
        <f t="shared" si="1"/>
        <v>20547.333333333332</v>
      </c>
      <c r="H16" s="199">
        <f t="shared" si="2"/>
        <v>22768.666666666668</v>
      </c>
      <c r="I16" s="199">
        <f t="shared" si="3"/>
        <v>61880</v>
      </c>
    </row>
    <row r="17" spans="1:9" s="222" customFormat="1" ht="34.200000000000003" x14ac:dyDescent="0.3">
      <c r="A17" s="189" t="s">
        <v>738</v>
      </c>
      <c r="B17" s="178" t="s">
        <v>739</v>
      </c>
      <c r="C17" s="172" t="s">
        <v>740</v>
      </c>
      <c r="D17" s="173">
        <v>80450</v>
      </c>
      <c r="E17" s="174">
        <v>0.62760000000000005</v>
      </c>
      <c r="F17" s="199">
        <f t="shared" si="0"/>
        <v>15147.126</v>
      </c>
      <c r="G17" s="199">
        <f t="shared" si="1"/>
        <v>16765.408692307694</v>
      </c>
      <c r="H17" s="199">
        <f t="shared" si="2"/>
        <v>18577.885307692308</v>
      </c>
      <c r="I17" s="199">
        <f t="shared" si="3"/>
        <v>50490.420000000006</v>
      </c>
    </row>
    <row r="18" spans="1:9" s="222" customFormat="1" ht="22.8" x14ac:dyDescent="0.3">
      <c r="A18" s="204" t="s">
        <v>407</v>
      </c>
      <c r="B18" s="178" t="s">
        <v>741</v>
      </c>
      <c r="C18" s="172" t="s">
        <v>742</v>
      </c>
      <c r="D18" s="173">
        <v>72000</v>
      </c>
      <c r="E18" s="174">
        <v>0.65</v>
      </c>
      <c r="F18" s="199">
        <f t="shared" si="0"/>
        <v>14040</v>
      </c>
      <c r="G18" s="199">
        <f t="shared" si="1"/>
        <v>15539.999999999996</v>
      </c>
      <c r="H18" s="199">
        <f t="shared" si="2"/>
        <v>17219.999999999996</v>
      </c>
      <c r="I18" s="199">
        <f t="shared" si="3"/>
        <v>46800</v>
      </c>
    </row>
    <row r="19" spans="1:9" s="222" customFormat="1" ht="22.8" x14ac:dyDescent="0.3">
      <c r="A19" s="204" t="s">
        <v>743</v>
      </c>
      <c r="B19" s="178" t="s">
        <v>744</v>
      </c>
      <c r="C19" s="172" t="s">
        <v>745</v>
      </c>
      <c r="D19" s="173">
        <v>117091.4</v>
      </c>
      <c r="E19" s="174">
        <v>0.65</v>
      </c>
      <c r="F19" s="199">
        <f t="shared" si="0"/>
        <v>22832.823</v>
      </c>
      <c r="G19" s="199">
        <f t="shared" si="1"/>
        <v>25272.227166666667</v>
      </c>
      <c r="H19" s="199">
        <f t="shared" si="2"/>
        <v>28004.359833333332</v>
      </c>
      <c r="I19" s="199">
        <f t="shared" si="3"/>
        <v>76109.41</v>
      </c>
    </row>
    <row r="20" spans="1:9" s="222" customFormat="1" ht="22.8" x14ac:dyDescent="0.3">
      <c r="A20" s="170" t="s">
        <v>746</v>
      </c>
      <c r="B20" s="178" t="s">
        <v>747</v>
      </c>
      <c r="C20" s="172" t="s">
        <v>748</v>
      </c>
      <c r="D20" s="173">
        <v>54759.75</v>
      </c>
      <c r="E20" s="174">
        <v>0.65</v>
      </c>
      <c r="F20" s="199">
        <f t="shared" si="0"/>
        <v>10678.151250000001</v>
      </c>
      <c r="G20" s="199">
        <f t="shared" si="1"/>
        <v>11818.979374999999</v>
      </c>
      <c r="H20" s="199">
        <f t="shared" si="2"/>
        <v>13096.706875</v>
      </c>
      <c r="I20" s="199">
        <f t="shared" si="3"/>
        <v>35593.837500000001</v>
      </c>
    </row>
    <row r="21" spans="1:9" s="222" customFormat="1" ht="22.8" x14ac:dyDescent="0.3">
      <c r="A21" s="189" t="s">
        <v>725</v>
      </c>
      <c r="B21" s="178" t="s">
        <v>749</v>
      </c>
      <c r="C21" s="172" t="s">
        <v>750</v>
      </c>
      <c r="D21" s="173">
        <v>91916.37</v>
      </c>
      <c r="E21" s="174">
        <v>0.2</v>
      </c>
      <c r="F21" s="199">
        <f t="shared" si="0"/>
        <v>5514.9822000000004</v>
      </c>
      <c r="G21" s="199">
        <f t="shared" si="1"/>
        <v>6104.1897000000008</v>
      </c>
      <c r="H21" s="199">
        <f t="shared" si="2"/>
        <v>6764.1021000000001</v>
      </c>
      <c r="I21" s="199">
        <f t="shared" si="3"/>
        <v>18383.274000000001</v>
      </c>
    </row>
    <row r="22" spans="1:9" s="222" customFormat="1" ht="12" x14ac:dyDescent="0.3">
      <c r="A22" s="170" t="s">
        <v>751</v>
      </c>
      <c r="B22" s="178" t="s">
        <v>752</v>
      </c>
      <c r="C22" s="172" t="s">
        <v>753</v>
      </c>
      <c r="D22" s="173">
        <v>17060.849999999999</v>
      </c>
      <c r="E22" s="174">
        <v>0.65</v>
      </c>
      <c r="F22" s="199">
        <f t="shared" si="0"/>
        <v>3326.8657499999999</v>
      </c>
      <c r="G22" s="199">
        <f t="shared" si="1"/>
        <v>3682.3001249999993</v>
      </c>
      <c r="H22" s="199">
        <f t="shared" si="2"/>
        <v>4080.3866249999996</v>
      </c>
      <c r="I22" s="199">
        <f t="shared" si="3"/>
        <v>11089.5525</v>
      </c>
    </row>
    <row r="23" spans="1:9" s="222" customFormat="1" ht="34.200000000000003" x14ac:dyDescent="0.3">
      <c r="A23" s="189" t="s">
        <v>754</v>
      </c>
      <c r="B23" s="178" t="s">
        <v>755</v>
      </c>
      <c r="C23" s="172" t="s">
        <v>756</v>
      </c>
      <c r="D23" s="173">
        <v>36350</v>
      </c>
      <c r="E23" s="174">
        <v>0.65</v>
      </c>
      <c r="F23" s="199">
        <f t="shared" si="0"/>
        <v>7088.25</v>
      </c>
      <c r="G23" s="199">
        <f t="shared" si="1"/>
        <v>7845.541666666667</v>
      </c>
      <c r="H23" s="199">
        <f t="shared" si="2"/>
        <v>8693.7083333333339</v>
      </c>
      <c r="I23" s="199">
        <f t="shared" si="3"/>
        <v>23627.5</v>
      </c>
    </row>
    <row r="24" spans="1:9" s="222" customFormat="1" ht="34.200000000000003" x14ac:dyDescent="0.3">
      <c r="A24" s="189" t="s">
        <v>757</v>
      </c>
      <c r="B24" s="178" t="s">
        <v>758</v>
      </c>
      <c r="C24" s="172" t="s">
        <v>759</v>
      </c>
      <c r="D24" s="173">
        <v>11155</v>
      </c>
      <c r="E24" s="174">
        <v>0.65</v>
      </c>
      <c r="F24" s="199">
        <f t="shared" si="0"/>
        <v>2175.2249999999999</v>
      </c>
      <c r="G24" s="199">
        <f t="shared" si="1"/>
        <v>2407.6208333333334</v>
      </c>
      <c r="H24" s="199">
        <f t="shared" si="2"/>
        <v>2667.9041666666667</v>
      </c>
      <c r="I24" s="199">
        <f t="shared" si="3"/>
        <v>7250.75</v>
      </c>
    </row>
    <row r="25" spans="1:9" s="222" customFormat="1" ht="12" x14ac:dyDescent="0.3">
      <c r="A25" s="189" t="s">
        <v>760</v>
      </c>
      <c r="B25" s="178" t="s">
        <v>761</v>
      </c>
      <c r="C25" s="172" t="s">
        <v>762</v>
      </c>
      <c r="D25" s="173">
        <v>79916</v>
      </c>
      <c r="E25" s="174">
        <v>0.65</v>
      </c>
      <c r="F25" s="199">
        <f t="shared" si="0"/>
        <v>15583.619999999999</v>
      </c>
      <c r="G25" s="199">
        <f t="shared" si="1"/>
        <v>17248.536666666663</v>
      </c>
      <c r="H25" s="199">
        <f t="shared" si="2"/>
        <v>19113.243333333332</v>
      </c>
      <c r="I25" s="199">
        <f t="shared" si="3"/>
        <v>51945.4</v>
      </c>
    </row>
    <row r="26" spans="1:9" s="222" customFormat="1" ht="12" x14ac:dyDescent="0.3">
      <c r="A26" s="170" t="s">
        <v>21</v>
      </c>
      <c r="B26" s="178" t="s">
        <v>763</v>
      </c>
      <c r="C26" s="172" t="s">
        <v>764</v>
      </c>
      <c r="D26" s="173">
        <v>84690</v>
      </c>
      <c r="E26" s="174">
        <f ca="1">I26/D26</f>
        <v>0.64999409611524384</v>
      </c>
      <c r="F26" s="199">
        <f t="shared" ca="1" si="0"/>
        <v>7915.125</v>
      </c>
      <c r="G26" s="199">
        <f t="shared" ca="1" si="1"/>
        <v>8760.7580128205136</v>
      </c>
      <c r="H26" s="199">
        <f t="shared" ca="1" si="2"/>
        <v>9707.8669871794864</v>
      </c>
      <c r="I26" s="199">
        <f t="shared" ca="1" si="3"/>
        <v>26383.75</v>
      </c>
    </row>
    <row r="27" spans="1:9" s="222" customFormat="1" ht="12" x14ac:dyDescent="0.3">
      <c r="A27" s="170" t="s">
        <v>765</v>
      </c>
      <c r="B27" s="172" t="s">
        <v>766</v>
      </c>
      <c r="C27" s="172" t="s">
        <v>767</v>
      </c>
      <c r="D27" s="173">
        <v>43736.77</v>
      </c>
      <c r="E27" s="182">
        <f>23796.14/43736.77</f>
        <v>0.54407630010172225</v>
      </c>
      <c r="F27" s="199">
        <f t="shared" si="0"/>
        <v>7138.8419999999996</v>
      </c>
      <c r="G27" s="199">
        <f t="shared" si="1"/>
        <v>7901.5387948717944</v>
      </c>
      <c r="H27" s="199">
        <f t="shared" si="2"/>
        <v>8755.7592051282045</v>
      </c>
      <c r="I27" s="199">
        <f t="shared" si="3"/>
        <v>23796.14</v>
      </c>
    </row>
    <row r="28" spans="1:9" s="222" customFormat="1" ht="12" x14ac:dyDescent="0.3">
      <c r="A28" s="189" t="s">
        <v>768</v>
      </c>
      <c r="B28" s="178" t="s">
        <v>769</v>
      </c>
      <c r="C28" s="172" t="s">
        <v>770</v>
      </c>
      <c r="D28" s="173">
        <v>41375</v>
      </c>
      <c r="E28" s="174">
        <v>0.65</v>
      </c>
      <c r="F28" s="199">
        <f t="shared" si="0"/>
        <v>8068.125</v>
      </c>
      <c r="G28" s="199">
        <f t="shared" si="1"/>
        <v>8930.1041666666661</v>
      </c>
      <c r="H28" s="199">
        <f t="shared" si="2"/>
        <v>9895.5208333333339</v>
      </c>
      <c r="I28" s="199">
        <f t="shared" si="3"/>
        <v>26893.75</v>
      </c>
    </row>
    <row r="29" spans="1:9" s="222" customFormat="1" ht="22.8" x14ac:dyDescent="0.3">
      <c r="A29" s="204" t="s">
        <v>771</v>
      </c>
      <c r="B29" s="178" t="s">
        <v>772</v>
      </c>
      <c r="C29" s="172" t="s">
        <v>773</v>
      </c>
      <c r="D29" s="173">
        <v>134601</v>
      </c>
      <c r="E29" s="174">
        <v>0.63260000000000005</v>
      </c>
      <c r="F29" s="199">
        <f t="shared" si="0"/>
        <v>25544.57778</v>
      </c>
      <c r="G29" s="199">
        <f t="shared" si="1"/>
        <v>28273.699337692306</v>
      </c>
      <c r="H29" s="199">
        <f t="shared" si="2"/>
        <v>31330.315482307691</v>
      </c>
      <c r="I29" s="199">
        <f t="shared" si="3"/>
        <v>85148.592600000004</v>
      </c>
    </row>
    <row r="30" spans="1:9" s="222" customFormat="1" ht="22.8" x14ac:dyDescent="0.3">
      <c r="A30" s="204" t="s">
        <v>774</v>
      </c>
      <c r="B30" s="178" t="s">
        <v>775</v>
      </c>
      <c r="C30" s="172" t="s">
        <v>776</v>
      </c>
      <c r="D30" s="173">
        <v>60405</v>
      </c>
      <c r="E30" s="174">
        <v>0.65</v>
      </c>
      <c r="F30" s="199">
        <f t="shared" si="0"/>
        <v>11778.975</v>
      </c>
      <c r="G30" s="199">
        <f t="shared" si="1"/>
        <v>13037.412499999999</v>
      </c>
      <c r="H30" s="199">
        <f t="shared" si="2"/>
        <v>14446.862499999999</v>
      </c>
      <c r="I30" s="199">
        <f t="shared" si="3"/>
        <v>39263.25</v>
      </c>
    </row>
    <row r="31" spans="1:9" s="222" customFormat="1" ht="22.8" x14ac:dyDescent="0.3">
      <c r="A31" s="189" t="s">
        <v>777</v>
      </c>
      <c r="B31" s="178" t="s">
        <v>778</v>
      </c>
      <c r="C31" s="172" t="s">
        <v>779</v>
      </c>
      <c r="D31" s="173">
        <v>87260.05</v>
      </c>
      <c r="E31" s="174">
        <v>0.33</v>
      </c>
      <c r="F31" s="199">
        <f t="shared" si="0"/>
        <v>8638.7449500000002</v>
      </c>
      <c r="G31" s="199">
        <f t="shared" si="1"/>
        <v>9561.6877865384613</v>
      </c>
      <c r="H31" s="199">
        <f t="shared" si="2"/>
        <v>10595.383763461539</v>
      </c>
      <c r="I31" s="199">
        <f t="shared" si="3"/>
        <v>28795.816500000001</v>
      </c>
    </row>
    <row r="32" spans="1:9" s="222" customFormat="1" ht="34.200000000000003" x14ac:dyDescent="0.3">
      <c r="A32" s="170" t="s">
        <v>780</v>
      </c>
      <c r="B32" s="178" t="s">
        <v>781</v>
      </c>
      <c r="C32" s="172" t="s">
        <v>782</v>
      </c>
      <c r="D32" s="173">
        <v>16176</v>
      </c>
      <c r="E32" s="174">
        <v>0.65</v>
      </c>
      <c r="F32" s="199">
        <f t="shared" si="0"/>
        <v>3154.3199999999997</v>
      </c>
      <c r="G32" s="199">
        <f t="shared" si="1"/>
        <v>3491.3199999999997</v>
      </c>
      <c r="H32" s="199">
        <f t="shared" si="2"/>
        <v>3868.7599999999998</v>
      </c>
      <c r="I32" s="199">
        <f t="shared" si="3"/>
        <v>10514.4</v>
      </c>
    </row>
    <row r="33" spans="1:9" s="222" customFormat="1" ht="45.6" x14ac:dyDescent="0.3">
      <c r="A33" s="172" t="s">
        <v>783</v>
      </c>
      <c r="B33" s="172" t="s">
        <v>784</v>
      </c>
      <c r="C33" s="172" t="s">
        <v>785</v>
      </c>
      <c r="D33" s="173">
        <v>115129</v>
      </c>
      <c r="E33" s="174">
        <v>0.65</v>
      </c>
      <c r="F33" s="199">
        <f t="shared" si="0"/>
        <v>22450.155000000002</v>
      </c>
      <c r="G33" s="199">
        <f t="shared" si="1"/>
        <v>24848.675833333335</v>
      </c>
      <c r="H33" s="199">
        <f t="shared" si="2"/>
        <v>27535.019166666669</v>
      </c>
      <c r="I33" s="199">
        <f t="shared" si="3"/>
        <v>74833.850000000006</v>
      </c>
    </row>
    <row r="34" spans="1:9" s="222" customFormat="1" ht="22.8" x14ac:dyDescent="0.3">
      <c r="A34" s="204" t="s">
        <v>786</v>
      </c>
      <c r="B34" s="178" t="s">
        <v>787</v>
      </c>
      <c r="C34" s="172" t="s">
        <v>788</v>
      </c>
      <c r="D34" s="173">
        <v>64396</v>
      </c>
      <c r="E34" s="174">
        <v>0.65</v>
      </c>
      <c r="F34" s="199">
        <f t="shared" si="0"/>
        <v>12557.22</v>
      </c>
      <c r="G34" s="199">
        <f t="shared" si="1"/>
        <v>13898.803333333331</v>
      </c>
      <c r="H34" s="199">
        <f t="shared" si="2"/>
        <v>15401.376666666669</v>
      </c>
      <c r="I34" s="199">
        <f t="shared" si="3"/>
        <v>41857.4</v>
      </c>
    </row>
    <row r="35" spans="1:9" s="222" customFormat="1" ht="22.8" x14ac:dyDescent="0.3">
      <c r="A35" s="170" t="s">
        <v>542</v>
      </c>
      <c r="B35" s="172" t="s">
        <v>789</v>
      </c>
      <c r="C35" s="172" t="s">
        <v>790</v>
      </c>
      <c r="D35" s="173">
        <v>157500</v>
      </c>
      <c r="E35" s="182">
        <v>0.62219999999999998</v>
      </c>
      <c r="F35" s="199">
        <f t="shared" si="0"/>
        <v>29398.95</v>
      </c>
      <c r="G35" s="199">
        <f t="shared" si="1"/>
        <v>32539.863461538462</v>
      </c>
      <c r="H35" s="199">
        <f t="shared" si="2"/>
        <v>36057.686538461545</v>
      </c>
      <c r="I35" s="199">
        <f t="shared" si="3"/>
        <v>97996.5</v>
      </c>
    </row>
    <row r="36" spans="1:9" s="222" customFormat="1" ht="22.8" x14ac:dyDescent="0.3">
      <c r="A36" s="170" t="s">
        <v>791</v>
      </c>
      <c r="B36" s="178" t="s">
        <v>792</v>
      </c>
      <c r="C36" s="172" t="s">
        <v>793</v>
      </c>
      <c r="D36" s="173">
        <v>33250</v>
      </c>
      <c r="E36" s="174">
        <v>0.3574</v>
      </c>
      <c r="F36" s="199">
        <f t="shared" si="0"/>
        <v>3565.0649999999996</v>
      </c>
      <c r="G36" s="199">
        <f t="shared" si="1"/>
        <v>3945.9480128205123</v>
      </c>
      <c r="H36" s="199">
        <f t="shared" si="2"/>
        <v>4372.5369871794865</v>
      </c>
      <c r="I36" s="199">
        <f t="shared" si="3"/>
        <v>11883.55</v>
      </c>
    </row>
    <row r="37" spans="1:9" s="222" customFormat="1" ht="22.8" x14ac:dyDescent="0.3">
      <c r="A37" s="189" t="s">
        <v>794</v>
      </c>
      <c r="B37" s="178" t="s">
        <v>795</v>
      </c>
      <c r="C37" s="172" t="s">
        <v>796</v>
      </c>
      <c r="D37" s="173">
        <v>74663.899999999994</v>
      </c>
      <c r="E37" s="174">
        <v>0.65</v>
      </c>
      <c r="F37" s="199">
        <f t="shared" si="0"/>
        <v>14559.460499999999</v>
      </c>
      <c r="G37" s="199">
        <f t="shared" si="1"/>
        <v>16114.958416666665</v>
      </c>
      <c r="H37" s="199">
        <f t="shared" si="2"/>
        <v>17857.116083333331</v>
      </c>
      <c r="I37" s="199">
        <f t="shared" si="3"/>
        <v>48531.534999999996</v>
      </c>
    </row>
    <row r="38" spans="1:9" s="222" customFormat="1" ht="12" x14ac:dyDescent="0.3">
      <c r="A38" s="189" t="s">
        <v>797</v>
      </c>
      <c r="B38" s="178" t="s">
        <v>798</v>
      </c>
      <c r="C38" s="172" t="s">
        <v>799</v>
      </c>
      <c r="D38" s="173">
        <v>109054.25</v>
      </c>
      <c r="E38" s="174">
        <v>0.65</v>
      </c>
      <c r="F38" s="199">
        <f t="shared" si="0"/>
        <v>21265.578749999997</v>
      </c>
      <c r="G38" s="199">
        <f t="shared" si="1"/>
        <v>23537.542291666665</v>
      </c>
      <c r="H38" s="199">
        <f t="shared" si="2"/>
        <v>26082.141458333332</v>
      </c>
      <c r="I38" s="199">
        <f t="shared" si="3"/>
        <v>70885.262499999997</v>
      </c>
    </row>
    <row r="39" spans="1:9" s="222" customFormat="1" ht="12" x14ac:dyDescent="0.3">
      <c r="A39" s="170" t="s">
        <v>305</v>
      </c>
      <c r="B39" s="172" t="s">
        <v>800</v>
      </c>
      <c r="C39" s="172" t="s">
        <v>346</v>
      </c>
      <c r="D39" s="173">
        <v>17990</v>
      </c>
      <c r="E39" s="182">
        <v>0.65</v>
      </c>
      <c r="F39" s="199">
        <f t="shared" si="0"/>
        <v>3508.0499999999997</v>
      </c>
      <c r="G39" s="199">
        <f t="shared" si="1"/>
        <v>3882.8416666666662</v>
      </c>
      <c r="H39" s="199">
        <f t="shared" si="2"/>
        <v>4302.6083333333336</v>
      </c>
      <c r="I39" s="199">
        <f t="shared" si="3"/>
        <v>11693.5</v>
      </c>
    </row>
    <row r="40" spans="1:9" s="222" customFormat="1" ht="22.8" x14ac:dyDescent="0.3">
      <c r="A40" s="170" t="s">
        <v>801</v>
      </c>
      <c r="B40" s="172" t="s">
        <v>802</v>
      </c>
      <c r="C40" s="172" t="s">
        <v>803</v>
      </c>
      <c r="D40" s="173">
        <v>22450</v>
      </c>
      <c r="E40" s="174">
        <v>0.37830000000000003</v>
      </c>
      <c r="F40" s="199">
        <f t="shared" si="0"/>
        <v>2547.8505</v>
      </c>
      <c r="G40" s="199">
        <f t="shared" si="1"/>
        <v>2820.0567500000002</v>
      </c>
      <c r="H40" s="199">
        <f t="shared" si="2"/>
        <v>3124.9277500000003</v>
      </c>
      <c r="I40" s="199">
        <f t="shared" si="3"/>
        <v>8492.8350000000009</v>
      </c>
    </row>
    <row r="41" spans="1:9" s="222" customFormat="1" ht="12" x14ac:dyDescent="0.3">
      <c r="A41" s="189" t="s">
        <v>401</v>
      </c>
      <c r="B41" s="178" t="s">
        <v>804</v>
      </c>
      <c r="C41" s="172" t="s">
        <v>805</v>
      </c>
      <c r="D41" s="173">
        <v>30163</v>
      </c>
      <c r="E41" s="174">
        <f ca="1">I41/D41</f>
        <v>0.48936876305407284</v>
      </c>
      <c r="F41" s="199">
        <f t="shared" ca="1" si="0"/>
        <v>7915.125</v>
      </c>
      <c r="G41" s="199">
        <f t="shared" ca="1" si="1"/>
        <v>8760.7580128205136</v>
      </c>
      <c r="H41" s="199">
        <f t="shared" ca="1" si="2"/>
        <v>9707.8669871794864</v>
      </c>
      <c r="I41" s="199">
        <f t="shared" ca="1" si="3"/>
        <v>26383.75</v>
      </c>
    </row>
    <row r="42" spans="1:9" s="222" customFormat="1" ht="12" x14ac:dyDescent="0.3">
      <c r="A42" s="170" t="s">
        <v>806</v>
      </c>
      <c r="B42" s="178" t="s">
        <v>807</v>
      </c>
      <c r="C42" s="224" t="s">
        <v>808</v>
      </c>
      <c r="D42" s="173">
        <v>296500</v>
      </c>
      <c r="E42" s="174">
        <v>0.38019999999999998</v>
      </c>
      <c r="F42" s="199">
        <f t="shared" si="0"/>
        <v>33818.789999999994</v>
      </c>
      <c r="G42" s="199">
        <f t="shared" si="1"/>
        <v>37431.90858974358</v>
      </c>
      <c r="H42" s="199">
        <f t="shared" si="2"/>
        <v>41478.6014102564</v>
      </c>
      <c r="I42" s="199">
        <f t="shared" si="3"/>
        <v>112729.29999999999</v>
      </c>
    </row>
    <row r="43" spans="1:9" s="222" customFormat="1" ht="34.200000000000003" x14ac:dyDescent="0.3">
      <c r="A43" s="170" t="s">
        <v>216</v>
      </c>
      <c r="B43" s="178" t="s">
        <v>809</v>
      </c>
      <c r="C43" s="172" t="s">
        <v>810</v>
      </c>
      <c r="D43" s="173">
        <v>91954.14</v>
      </c>
      <c r="E43" s="174">
        <v>0.39169999999999999</v>
      </c>
      <c r="F43" s="199">
        <f t="shared" si="0"/>
        <v>10805.530991399999</v>
      </c>
      <c r="G43" s="199">
        <f t="shared" si="1"/>
        <v>11959.968063130767</v>
      </c>
      <c r="H43" s="199">
        <f t="shared" si="2"/>
        <v>13252.937583469229</v>
      </c>
      <c r="I43" s="199">
        <f t="shared" si="3"/>
        <v>36018.436637999999</v>
      </c>
    </row>
    <row r="44" spans="1:9" s="222" customFormat="1" ht="12" x14ac:dyDescent="0.3">
      <c r="A44" s="170" t="s">
        <v>187</v>
      </c>
      <c r="B44" s="178" t="s">
        <v>811</v>
      </c>
      <c r="C44" s="172" t="s">
        <v>812</v>
      </c>
      <c r="D44" s="173">
        <v>128000</v>
      </c>
      <c r="E44" s="174">
        <v>0.65</v>
      </c>
      <c r="F44" s="199">
        <f t="shared" si="0"/>
        <v>24960</v>
      </c>
      <c r="G44" s="199">
        <f t="shared" si="1"/>
        <v>27626.666666666661</v>
      </c>
      <c r="H44" s="199">
        <f t="shared" si="2"/>
        <v>30613.333333333328</v>
      </c>
      <c r="I44" s="199">
        <f t="shared" si="3"/>
        <v>83200</v>
      </c>
    </row>
    <row r="45" spans="1:9" s="222" customFormat="1" ht="12" x14ac:dyDescent="0.3">
      <c r="A45" s="189" t="s">
        <v>813</v>
      </c>
      <c r="B45" s="178" t="s">
        <v>814</v>
      </c>
      <c r="C45" s="172" t="s">
        <v>815</v>
      </c>
      <c r="D45" s="173">
        <v>150000</v>
      </c>
      <c r="E45" s="174">
        <v>0.56999999999999995</v>
      </c>
      <c r="F45" s="199">
        <f t="shared" si="0"/>
        <v>25649.999999999996</v>
      </c>
      <c r="G45" s="199">
        <f t="shared" si="1"/>
        <v>28390.38461538461</v>
      </c>
      <c r="H45" s="199">
        <f t="shared" si="2"/>
        <v>31459.615384615379</v>
      </c>
      <c r="I45" s="199">
        <f t="shared" si="3"/>
        <v>85499.999999999985</v>
      </c>
    </row>
    <row r="46" spans="1:9" s="222" customFormat="1" ht="12" x14ac:dyDescent="0.3">
      <c r="A46" s="189" t="s">
        <v>816</v>
      </c>
      <c r="B46" s="178" t="s">
        <v>817</v>
      </c>
      <c r="C46" s="172" t="s">
        <v>818</v>
      </c>
      <c r="D46" s="173">
        <v>330176.75</v>
      </c>
      <c r="E46" s="174">
        <v>0.40770000000000001</v>
      </c>
      <c r="F46" s="199">
        <f t="shared" si="0"/>
        <v>40383.918292499999</v>
      </c>
      <c r="G46" s="199">
        <f t="shared" si="1"/>
        <v>44698.439477596148</v>
      </c>
      <c r="H46" s="199">
        <f t="shared" si="2"/>
        <v>49530.703204903839</v>
      </c>
      <c r="I46" s="199">
        <f t="shared" si="3"/>
        <v>134613.060975</v>
      </c>
    </row>
    <row r="47" spans="1:9" s="222" customFormat="1" ht="12" x14ac:dyDescent="0.3">
      <c r="A47" s="170" t="s">
        <v>819</v>
      </c>
      <c r="B47" s="172" t="s">
        <v>820</v>
      </c>
      <c r="C47" s="172" t="s">
        <v>821</v>
      </c>
      <c r="D47" s="173">
        <v>85364</v>
      </c>
      <c r="E47" s="182">
        <f>39017.8/85364</f>
        <v>0.45707558221264238</v>
      </c>
      <c r="F47" s="199">
        <f t="shared" si="0"/>
        <v>11705.34</v>
      </c>
      <c r="G47" s="199">
        <f t="shared" si="1"/>
        <v>12955.910512820514</v>
      </c>
      <c r="H47" s="199">
        <f t="shared" si="2"/>
        <v>14356.549487179485</v>
      </c>
      <c r="I47" s="199">
        <f t="shared" si="3"/>
        <v>39017.800000000003</v>
      </c>
    </row>
    <row r="48" spans="1:9" s="222" customFormat="1" ht="12" x14ac:dyDescent="0.3">
      <c r="A48" s="172" t="s">
        <v>822</v>
      </c>
      <c r="B48" s="178" t="s">
        <v>823</v>
      </c>
      <c r="C48" s="172" t="s">
        <v>824</v>
      </c>
      <c r="D48" s="173">
        <v>172000</v>
      </c>
      <c r="E48" s="182">
        <v>0.5756</v>
      </c>
      <c r="F48" s="199">
        <f t="shared" si="0"/>
        <v>29700.959999999999</v>
      </c>
      <c r="G48" s="199">
        <f t="shared" si="1"/>
        <v>32874.139487179484</v>
      </c>
      <c r="H48" s="199">
        <f t="shared" si="2"/>
        <v>36428.100512820514</v>
      </c>
      <c r="I48" s="199">
        <f t="shared" si="3"/>
        <v>99003.199999999997</v>
      </c>
    </row>
    <row r="49" spans="1:9" s="222" customFormat="1" ht="22.8" x14ac:dyDescent="0.3">
      <c r="A49" s="189" t="s">
        <v>825</v>
      </c>
      <c r="B49" s="178" t="s">
        <v>826</v>
      </c>
      <c r="C49" s="172" t="s">
        <v>827</v>
      </c>
      <c r="D49" s="173">
        <v>27628.22</v>
      </c>
      <c r="E49" s="174">
        <v>0.65</v>
      </c>
      <c r="F49" s="199">
        <f t="shared" si="0"/>
        <v>5387.5029000000004</v>
      </c>
      <c r="G49" s="199">
        <f t="shared" si="1"/>
        <v>5963.0908166666659</v>
      </c>
      <c r="H49" s="199">
        <f t="shared" si="2"/>
        <v>6607.7492833333326</v>
      </c>
      <c r="I49" s="199">
        <f t="shared" si="3"/>
        <v>17958.343000000001</v>
      </c>
    </row>
    <row r="50" spans="1:9" s="222" customFormat="1" ht="22.8" x14ac:dyDescent="0.3">
      <c r="A50" s="189" t="s">
        <v>612</v>
      </c>
      <c r="B50" s="178" t="s">
        <v>828</v>
      </c>
      <c r="C50" s="172" t="s">
        <v>614</v>
      </c>
      <c r="D50" s="173">
        <v>88666.67</v>
      </c>
      <c r="E50" s="174">
        <v>0.65</v>
      </c>
      <c r="F50" s="199">
        <f t="shared" si="0"/>
        <v>17290.000649999998</v>
      </c>
      <c r="G50" s="199">
        <f t="shared" si="1"/>
        <v>19137.222941666667</v>
      </c>
      <c r="H50" s="199">
        <f t="shared" si="2"/>
        <v>21206.111908333336</v>
      </c>
      <c r="I50" s="199">
        <f t="shared" si="3"/>
        <v>57633.335500000001</v>
      </c>
    </row>
    <row r="51" spans="1:9" s="222" customFormat="1" ht="22.8" x14ac:dyDescent="0.3">
      <c r="A51" s="170" t="s">
        <v>11</v>
      </c>
      <c r="B51" s="178" t="s">
        <v>829</v>
      </c>
      <c r="C51" s="172" t="s">
        <v>830</v>
      </c>
      <c r="D51" s="173">
        <v>115384.61</v>
      </c>
      <c r="E51" s="174">
        <v>0.65</v>
      </c>
      <c r="F51" s="199">
        <f t="shared" si="0"/>
        <v>22499.998950000001</v>
      </c>
      <c r="G51" s="199">
        <f t="shared" si="1"/>
        <v>24903.844991666669</v>
      </c>
      <c r="H51" s="199">
        <f t="shared" si="2"/>
        <v>27596.152558333335</v>
      </c>
      <c r="I51" s="199">
        <f t="shared" si="3"/>
        <v>74999.996500000008</v>
      </c>
    </row>
    <row r="52" spans="1:9" s="222" customFormat="1" ht="34.200000000000003" x14ac:dyDescent="0.3">
      <c r="A52" s="170" t="s">
        <v>831</v>
      </c>
      <c r="B52" s="178" t="s">
        <v>832</v>
      </c>
      <c r="C52" s="172" t="s">
        <v>833</v>
      </c>
      <c r="D52" s="173">
        <v>109164</v>
      </c>
      <c r="E52" s="174">
        <f ca="1">I52/D52</f>
        <v>0.61373428969257271</v>
      </c>
      <c r="F52" s="199">
        <f t="shared" ca="1" si="0"/>
        <v>7915.125</v>
      </c>
      <c r="G52" s="199">
        <f t="shared" ca="1" si="1"/>
        <v>8760.7580128205136</v>
      </c>
      <c r="H52" s="199">
        <f t="shared" ca="1" si="2"/>
        <v>9707.8669871794864</v>
      </c>
      <c r="I52" s="199">
        <f t="shared" ca="1" si="3"/>
        <v>26383.75</v>
      </c>
    </row>
    <row r="53" spans="1:9" s="222" customFormat="1" ht="22.8" x14ac:dyDescent="0.3">
      <c r="A53" s="189" t="s">
        <v>834</v>
      </c>
      <c r="B53" s="178" t="s">
        <v>835</v>
      </c>
      <c r="C53" s="172" t="s">
        <v>836</v>
      </c>
      <c r="D53" s="173">
        <v>80140</v>
      </c>
      <c r="E53" s="174">
        <v>0.65</v>
      </c>
      <c r="F53" s="199">
        <f t="shared" si="0"/>
        <v>15627.3</v>
      </c>
      <c r="G53" s="199">
        <f t="shared" si="1"/>
        <v>17296.883333333331</v>
      </c>
      <c r="H53" s="199">
        <f t="shared" si="2"/>
        <v>19166.816666666666</v>
      </c>
      <c r="I53" s="199">
        <f t="shared" si="3"/>
        <v>52091</v>
      </c>
    </row>
    <row r="54" spans="1:9" s="222" customFormat="1" ht="22.8" x14ac:dyDescent="0.3">
      <c r="A54" s="170" t="s">
        <v>11</v>
      </c>
      <c r="B54" s="172" t="s">
        <v>837</v>
      </c>
      <c r="C54" s="172" t="s">
        <v>838</v>
      </c>
      <c r="D54" s="173">
        <v>72243.61</v>
      </c>
      <c r="E54" s="182">
        <v>0.65</v>
      </c>
      <c r="F54" s="199">
        <f t="shared" si="0"/>
        <v>14087.50395</v>
      </c>
      <c r="G54" s="199">
        <f t="shared" si="1"/>
        <v>15592.579158333334</v>
      </c>
      <c r="H54" s="199">
        <f t="shared" si="2"/>
        <v>17278.263391666667</v>
      </c>
      <c r="I54" s="199">
        <f t="shared" si="3"/>
        <v>46958.3465</v>
      </c>
    </row>
    <row r="55" spans="1:9" s="222" customFormat="1" ht="12" x14ac:dyDescent="0.3">
      <c r="A55" s="172" t="s">
        <v>839</v>
      </c>
      <c r="B55" s="178" t="s">
        <v>840</v>
      </c>
      <c r="C55" s="172" t="s">
        <v>841</v>
      </c>
      <c r="D55" s="173">
        <v>127806.67</v>
      </c>
      <c r="E55" s="182">
        <v>0.65</v>
      </c>
      <c r="F55" s="199">
        <f t="shared" si="0"/>
        <v>24922.300650000001</v>
      </c>
      <c r="G55" s="199">
        <f t="shared" si="1"/>
        <v>27584.939608333334</v>
      </c>
      <c r="H55" s="199">
        <f t="shared" si="2"/>
        <v>30567.095241666662</v>
      </c>
      <c r="I55" s="199">
        <f t="shared" si="3"/>
        <v>83074.335500000001</v>
      </c>
    </row>
    <row r="56" spans="1:9" s="222" customFormat="1" ht="34.200000000000003" x14ac:dyDescent="0.3">
      <c r="A56" s="170" t="s">
        <v>842</v>
      </c>
      <c r="B56" s="178" t="s">
        <v>843</v>
      </c>
      <c r="C56" s="172" t="s">
        <v>844</v>
      </c>
      <c r="D56" s="173">
        <v>29000</v>
      </c>
      <c r="E56" s="174">
        <v>0.65</v>
      </c>
      <c r="F56" s="199">
        <f t="shared" si="0"/>
        <v>5655</v>
      </c>
      <c r="G56" s="199">
        <f t="shared" si="1"/>
        <v>6259.166666666667</v>
      </c>
      <c r="H56" s="199">
        <f t="shared" si="2"/>
        <v>6935.833333333333</v>
      </c>
      <c r="I56" s="199">
        <f t="shared" si="3"/>
        <v>18850</v>
      </c>
    </row>
    <row r="57" spans="1:9" s="222" customFormat="1" ht="22.8" x14ac:dyDescent="0.3">
      <c r="A57" s="189" t="s">
        <v>11</v>
      </c>
      <c r="B57" s="178" t="s">
        <v>845</v>
      </c>
      <c r="C57" s="172" t="s">
        <v>846</v>
      </c>
      <c r="D57" s="173">
        <v>223527.63</v>
      </c>
      <c r="E57" s="174">
        <v>0.65</v>
      </c>
      <c r="F57" s="199">
        <f t="shared" si="0"/>
        <v>43587.887849999999</v>
      </c>
      <c r="G57" s="199">
        <f t="shared" si="1"/>
        <v>48244.713474999997</v>
      </c>
      <c r="H57" s="199">
        <f t="shared" si="2"/>
        <v>53460.358174999994</v>
      </c>
      <c r="I57" s="199">
        <f t="shared" si="3"/>
        <v>145292.9595</v>
      </c>
    </row>
    <row r="58" spans="1:9" s="222" customFormat="1" ht="12" x14ac:dyDescent="0.3">
      <c r="A58" s="189" t="s">
        <v>847</v>
      </c>
      <c r="B58" s="178" t="s">
        <v>848</v>
      </c>
      <c r="C58" s="172" t="s">
        <v>849</v>
      </c>
      <c r="D58" s="173">
        <v>55375</v>
      </c>
      <c r="E58" s="174">
        <v>0.65</v>
      </c>
      <c r="F58" s="199">
        <f t="shared" si="0"/>
        <v>10798.125</v>
      </c>
      <c r="G58" s="199">
        <f t="shared" si="1"/>
        <v>11951.770833333334</v>
      </c>
      <c r="H58" s="199">
        <f t="shared" si="2"/>
        <v>13243.854166666666</v>
      </c>
      <c r="I58" s="199">
        <f t="shared" si="3"/>
        <v>35993.75</v>
      </c>
    </row>
    <row r="59" spans="1:9" s="222" customFormat="1" ht="11.25" customHeight="1" x14ac:dyDescent="0.25">
      <c r="A59" s="189" t="s">
        <v>11</v>
      </c>
      <c r="B59" s="178" t="s">
        <v>850</v>
      </c>
      <c r="C59" s="172" t="s">
        <v>851</v>
      </c>
      <c r="D59" s="173">
        <v>147142.5</v>
      </c>
      <c r="E59" s="174">
        <v>0.61939999999999995</v>
      </c>
      <c r="F59" s="199">
        <f t="shared" si="0"/>
        <v>27342.019349999999</v>
      </c>
      <c r="G59" s="199">
        <f t="shared" si="1"/>
        <v>30263.175263461533</v>
      </c>
      <c r="H59" s="199">
        <f t="shared" si="2"/>
        <v>33534.869886538458</v>
      </c>
      <c r="I59" s="199">
        <f t="shared" si="3"/>
        <v>91140.064499999993</v>
      </c>
    </row>
    <row r="60" spans="1:9" s="222" customFormat="1" ht="22.8" x14ac:dyDescent="0.3">
      <c r="A60" s="204" t="s">
        <v>852</v>
      </c>
      <c r="B60" s="178" t="s">
        <v>853</v>
      </c>
      <c r="C60" s="172" t="s">
        <v>854</v>
      </c>
      <c r="D60" s="173">
        <v>104538</v>
      </c>
      <c r="E60" s="174">
        <v>0.35</v>
      </c>
      <c r="F60" s="199">
        <f t="shared" si="0"/>
        <v>10976.489999999998</v>
      </c>
      <c r="G60" s="199">
        <f t="shared" si="1"/>
        <v>12149.19192307692</v>
      </c>
      <c r="H60" s="199">
        <f t="shared" si="2"/>
        <v>13462.618076923074</v>
      </c>
      <c r="I60" s="199">
        <f t="shared" si="3"/>
        <v>36588.299999999996</v>
      </c>
    </row>
    <row r="61" spans="1:9" s="222" customFormat="1" ht="12" x14ac:dyDescent="0.3">
      <c r="A61" s="189" t="s">
        <v>296</v>
      </c>
      <c r="B61" s="178" t="s">
        <v>855</v>
      </c>
      <c r="C61" s="172" t="s">
        <v>856</v>
      </c>
      <c r="D61" s="173">
        <v>12342.25</v>
      </c>
      <c r="E61" s="174">
        <v>0.65</v>
      </c>
      <c r="F61" s="199">
        <f t="shared" si="0"/>
        <v>2406.73875</v>
      </c>
      <c r="G61" s="199">
        <f t="shared" si="1"/>
        <v>2663.8689583333335</v>
      </c>
      <c r="H61" s="199">
        <f t="shared" si="2"/>
        <v>2951.8547916666671</v>
      </c>
      <c r="I61" s="199">
        <f t="shared" si="3"/>
        <v>8022.4625000000005</v>
      </c>
    </row>
    <row r="62" spans="1:9" s="222" customFormat="1" ht="34.200000000000003" x14ac:dyDescent="0.3">
      <c r="A62" s="170" t="s">
        <v>187</v>
      </c>
      <c r="B62" s="178" t="s">
        <v>857</v>
      </c>
      <c r="C62" s="170" t="s">
        <v>858</v>
      </c>
      <c r="D62" s="173">
        <v>31470.78</v>
      </c>
      <c r="E62" s="174">
        <v>0.65</v>
      </c>
      <c r="F62" s="199">
        <f t="shared" si="0"/>
        <v>6136.8020999999999</v>
      </c>
      <c r="G62" s="199">
        <f t="shared" si="1"/>
        <v>6792.4433500000014</v>
      </c>
      <c r="H62" s="199">
        <f t="shared" si="2"/>
        <v>7526.7615500000002</v>
      </c>
      <c r="I62" s="199">
        <f t="shared" si="3"/>
        <v>20456.007000000001</v>
      </c>
    </row>
    <row r="63" spans="1:9" s="222" customFormat="1" ht="12" x14ac:dyDescent="0.3">
      <c r="A63" s="189" t="s">
        <v>765</v>
      </c>
      <c r="B63" s="178" t="s">
        <v>859</v>
      </c>
      <c r="C63" s="172" t="s">
        <v>860</v>
      </c>
      <c r="D63" s="173">
        <v>52058</v>
      </c>
      <c r="E63" s="174">
        <v>0.65</v>
      </c>
      <c r="F63" s="199">
        <f t="shared" si="0"/>
        <v>10151.310000000001</v>
      </c>
      <c r="G63" s="199">
        <f t="shared" si="1"/>
        <v>11235.851666666669</v>
      </c>
      <c r="H63" s="199">
        <f t="shared" si="2"/>
        <v>12450.538333333334</v>
      </c>
      <c r="I63" s="199">
        <f t="shared" si="3"/>
        <v>33837.700000000004</v>
      </c>
    </row>
    <row r="64" spans="1:9" s="222" customFormat="1" ht="34.200000000000003" x14ac:dyDescent="0.3">
      <c r="A64" s="170" t="s">
        <v>819</v>
      </c>
      <c r="B64" s="172" t="s">
        <v>861</v>
      </c>
      <c r="C64" s="172" t="s">
        <v>862</v>
      </c>
      <c r="D64" s="173">
        <v>89125</v>
      </c>
      <c r="E64" s="174">
        <v>0.42559999999999998</v>
      </c>
      <c r="F64" s="199">
        <f t="shared" si="0"/>
        <v>11379.48</v>
      </c>
      <c r="G64" s="199">
        <f t="shared" si="1"/>
        <v>12595.23641025641</v>
      </c>
      <c r="H64" s="199">
        <f t="shared" si="2"/>
        <v>13956.883589743589</v>
      </c>
      <c r="I64" s="199">
        <f t="shared" si="3"/>
        <v>37931.599999999999</v>
      </c>
    </row>
    <row r="65" spans="1:9" s="222" customFormat="1" ht="22.8" x14ac:dyDescent="0.3">
      <c r="A65" s="172" t="s">
        <v>765</v>
      </c>
      <c r="B65" s="178" t="s">
        <v>863</v>
      </c>
      <c r="C65" s="172" t="s">
        <v>864</v>
      </c>
      <c r="D65" s="173">
        <v>59707.5</v>
      </c>
      <c r="E65" s="174">
        <v>0.54949999999999999</v>
      </c>
      <c r="F65" s="199">
        <f t="shared" si="0"/>
        <v>9842.7813749999987</v>
      </c>
      <c r="G65" s="199">
        <f t="shared" si="1"/>
        <v>10894.360581730767</v>
      </c>
      <c r="H65" s="199">
        <f t="shared" si="2"/>
        <v>12072.129293269229</v>
      </c>
      <c r="I65" s="199">
        <f t="shared" si="3"/>
        <v>32809.271249999998</v>
      </c>
    </row>
    <row r="66" spans="1:9" s="222" customFormat="1" ht="12" x14ac:dyDescent="0.3">
      <c r="A66" s="204" t="s">
        <v>865</v>
      </c>
      <c r="B66" s="178" t="s">
        <v>866</v>
      </c>
      <c r="C66" s="172" t="s">
        <v>867</v>
      </c>
      <c r="D66" s="173">
        <v>45300</v>
      </c>
      <c r="E66" s="174">
        <v>0.65</v>
      </c>
      <c r="F66" s="199">
        <f t="shared" si="0"/>
        <v>8833.5</v>
      </c>
      <c r="G66" s="199">
        <f t="shared" si="1"/>
        <v>9777.25</v>
      </c>
      <c r="H66" s="199">
        <f t="shared" si="2"/>
        <v>10834.25</v>
      </c>
      <c r="I66" s="199">
        <f t="shared" si="3"/>
        <v>29445</v>
      </c>
    </row>
    <row r="67" spans="1:9" s="222" customFormat="1" ht="22.8" x14ac:dyDescent="0.3">
      <c r="A67" s="172" t="s">
        <v>659</v>
      </c>
      <c r="B67" s="178" t="s">
        <v>868</v>
      </c>
      <c r="C67" s="172" t="s">
        <v>869</v>
      </c>
      <c r="D67" s="173">
        <v>53950</v>
      </c>
      <c r="E67" s="174">
        <v>0.65</v>
      </c>
      <c r="F67" s="199">
        <f t="shared" si="0"/>
        <v>10520.25</v>
      </c>
      <c r="G67" s="199">
        <f t="shared" si="1"/>
        <v>11644.208333333334</v>
      </c>
      <c r="H67" s="199">
        <f t="shared" si="2"/>
        <v>12903.041666666666</v>
      </c>
      <c r="I67" s="199">
        <f t="shared" si="3"/>
        <v>35067.5</v>
      </c>
    </row>
    <row r="68" spans="1:9" s="222" customFormat="1" ht="22.8" x14ac:dyDescent="0.3">
      <c r="A68" s="170" t="s">
        <v>662</v>
      </c>
      <c r="B68" s="172" t="s">
        <v>870</v>
      </c>
      <c r="C68" s="172" t="s">
        <v>871</v>
      </c>
      <c r="D68" s="173">
        <v>33908.400000000001</v>
      </c>
      <c r="E68" s="182">
        <v>0.65</v>
      </c>
      <c r="F68" s="199">
        <f t="shared" si="0"/>
        <v>6612.1380000000008</v>
      </c>
      <c r="G68" s="199">
        <f t="shared" si="1"/>
        <v>7318.5630000000001</v>
      </c>
      <c r="H68" s="199">
        <f t="shared" si="2"/>
        <v>8109.7590000000009</v>
      </c>
      <c r="I68" s="199">
        <f t="shared" si="3"/>
        <v>22040.460000000003</v>
      </c>
    </row>
    <row r="69" spans="1:9" s="222" customFormat="1" ht="22.8" x14ac:dyDescent="0.3">
      <c r="A69" s="170" t="s">
        <v>662</v>
      </c>
      <c r="B69" s="178" t="s">
        <v>872</v>
      </c>
      <c r="C69" s="172" t="s">
        <v>873</v>
      </c>
      <c r="D69" s="173">
        <v>24420.58</v>
      </c>
      <c r="E69" s="182">
        <v>0.65</v>
      </c>
      <c r="F69" s="199">
        <f t="shared" si="0"/>
        <v>4762.0131000000001</v>
      </c>
      <c r="G69" s="199">
        <f t="shared" si="1"/>
        <v>5270.7751833333332</v>
      </c>
      <c r="H69" s="199">
        <f t="shared" si="2"/>
        <v>5840.5887166666671</v>
      </c>
      <c r="I69" s="199">
        <f t="shared" si="3"/>
        <v>15873.377000000002</v>
      </c>
    </row>
    <row r="70" spans="1:9" s="222" customFormat="1" ht="22.8" x14ac:dyDescent="0.3">
      <c r="A70" s="172" t="s">
        <v>668</v>
      </c>
      <c r="B70" s="178" t="s">
        <v>874</v>
      </c>
      <c r="C70" s="172" t="s">
        <v>670</v>
      </c>
      <c r="D70" s="173">
        <v>58810.22</v>
      </c>
      <c r="E70" s="182">
        <v>0.65</v>
      </c>
      <c r="F70" s="199">
        <f t="shared" ref="F70:F77" si="4">I70*30%</f>
        <v>11467.992900000001</v>
      </c>
      <c r="G70" s="199">
        <f t="shared" ref="G70:G77" si="5">I70*70%*37/78</f>
        <v>12693.205816666667</v>
      </c>
      <c r="H70" s="199">
        <f t="shared" ref="H70:H77" si="6">I70*70%*41/78</f>
        <v>14065.444283333336</v>
      </c>
      <c r="I70" s="199">
        <f t="shared" ref="I70:I77" si="7">E70*D70</f>
        <v>38226.643000000004</v>
      </c>
    </row>
    <row r="71" spans="1:9" s="222" customFormat="1" ht="22.8" x14ac:dyDescent="0.3">
      <c r="A71" s="172" t="s">
        <v>668</v>
      </c>
      <c r="B71" s="178" t="s">
        <v>875</v>
      </c>
      <c r="C71" s="172" t="s">
        <v>876</v>
      </c>
      <c r="D71" s="173">
        <v>70000</v>
      </c>
      <c r="E71" s="182">
        <v>0.65</v>
      </c>
      <c r="F71" s="199">
        <f t="shared" si="4"/>
        <v>13650</v>
      </c>
      <c r="G71" s="199">
        <f t="shared" si="5"/>
        <v>15108.33333333333</v>
      </c>
      <c r="H71" s="199">
        <f t="shared" si="6"/>
        <v>16741.666666666664</v>
      </c>
      <c r="I71" s="199">
        <f t="shared" si="7"/>
        <v>45500</v>
      </c>
    </row>
    <row r="72" spans="1:9" s="222" customFormat="1" ht="22.8" x14ac:dyDescent="0.3">
      <c r="A72" s="225" t="s">
        <v>662</v>
      </c>
      <c r="B72" s="178" t="s">
        <v>877</v>
      </c>
      <c r="C72" s="172" t="s">
        <v>878</v>
      </c>
      <c r="D72" s="173">
        <v>71165</v>
      </c>
      <c r="E72" s="174">
        <v>0.65</v>
      </c>
      <c r="F72" s="199">
        <f t="shared" si="4"/>
        <v>13877.174999999999</v>
      </c>
      <c r="G72" s="199">
        <f t="shared" si="5"/>
        <v>15359.779166666665</v>
      </c>
      <c r="H72" s="199">
        <f t="shared" si="6"/>
        <v>17020.295833333334</v>
      </c>
      <c r="I72" s="199">
        <f t="shared" si="7"/>
        <v>46257.25</v>
      </c>
    </row>
    <row r="73" spans="1:9" s="222" customFormat="1" ht="22.8" x14ac:dyDescent="0.3">
      <c r="A73" s="172" t="s">
        <v>668</v>
      </c>
      <c r="B73" s="178" t="s">
        <v>879</v>
      </c>
      <c r="C73" s="172" t="s">
        <v>880</v>
      </c>
      <c r="D73" s="173">
        <v>59588.25</v>
      </c>
      <c r="E73" s="174">
        <v>0.65</v>
      </c>
      <c r="F73" s="199">
        <f t="shared" si="4"/>
        <v>11619.70875</v>
      </c>
      <c r="G73" s="199">
        <f t="shared" si="5"/>
        <v>12861.130625000002</v>
      </c>
      <c r="H73" s="199">
        <f t="shared" si="6"/>
        <v>14251.523125</v>
      </c>
      <c r="I73" s="199">
        <f t="shared" si="7"/>
        <v>38732.362500000003</v>
      </c>
    </row>
    <row r="74" spans="1:9" s="222" customFormat="1" ht="34.200000000000003" x14ac:dyDescent="0.3">
      <c r="A74" s="204" t="s">
        <v>881</v>
      </c>
      <c r="B74" s="178" t="s">
        <v>882</v>
      </c>
      <c r="C74" s="172" t="s">
        <v>883</v>
      </c>
      <c r="D74" s="173">
        <v>177384.09</v>
      </c>
      <c r="E74" s="174">
        <v>0.65</v>
      </c>
      <c r="F74" s="199">
        <f t="shared" si="4"/>
        <v>34589.897550000002</v>
      </c>
      <c r="G74" s="199">
        <f t="shared" si="5"/>
        <v>38285.399425000003</v>
      </c>
      <c r="H74" s="199">
        <f t="shared" si="6"/>
        <v>42424.361524999993</v>
      </c>
      <c r="I74" s="199">
        <f t="shared" si="7"/>
        <v>115299.65850000001</v>
      </c>
    </row>
    <row r="75" spans="1:9" s="222" customFormat="1" ht="34.200000000000003" x14ac:dyDescent="0.3">
      <c r="A75" s="172" t="s">
        <v>668</v>
      </c>
      <c r="B75" s="178" t="s">
        <v>884</v>
      </c>
      <c r="C75" s="172" t="s">
        <v>885</v>
      </c>
      <c r="D75" s="173">
        <v>53543.1</v>
      </c>
      <c r="E75" s="174">
        <v>0.65</v>
      </c>
      <c r="F75" s="199">
        <f t="shared" si="4"/>
        <v>10440.904499999999</v>
      </c>
      <c r="G75" s="199">
        <f t="shared" si="5"/>
        <v>11556.385749999999</v>
      </c>
      <c r="H75" s="199">
        <f t="shared" si="6"/>
        <v>12805.724749999999</v>
      </c>
      <c r="I75" s="199">
        <f t="shared" si="7"/>
        <v>34803.014999999999</v>
      </c>
    </row>
    <row r="76" spans="1:9" s="222" customFormat="1" ht="10.5" customHeight="1" x14ac:dyDescent="0.3">
      <c r="A76" s="170" t="s">
        <v>886</v>
      </c>
      <c r="B76" s="172" t="s">
        <v>887</v>
      </c>
      <c r="C76" s="172" t="s">
        <v>888</v>
      </c>
      <c r="D76" s="173">
        <v>70550</v>
      </c>
      <c r="E76" s="174">
        <v>0.65</v>
      </c>
      <c r="F76" s="199">
        <f t="shared" si="4"/>
        <v>13757.25</v>
      </c>
      <c r="G76" s="199">
        <f t="shared" si="5"/>
        <v>15227.041666666664</v>
      </c>
      <c r="H76" s="199">
        <f t="shared" si="6"/>
        <v>16873.208333333332</v>
      </c>
      <c r="I76" s="199">
        <f t="shared" si="7"/>
        <v>45857.5</v>
      </c>
    </row>
    <row r="77" spans="1:9" s="222" customFormat="1" ht="12" x14ac:dyDescent="0.3">
      <c r="A77" s="177" t="s">
        <v>889</v>
      </c>
      <c r="B77" s="172" t="s">
        <v>890</v>
      </c>
      <c r="C77" s="172" t="s">
        <v>891</v>
      </c>
      <c r="D77" s="173">
        <v>147275</v>
      </c>
      <c r="E77" s="182">
        <v>0.65</v>
      </c>
      <c r="F77" s="199">
        <f t="shared" si="4"/>
        <v>28718.625</v>
      </c>
      <c r="G77" s="199">
        <f t="shared" si="5"/>
        <v>31786.854166666668</v>
      </c>
      <c r="H77" s="199">
        <f t="shared" si="6"/>
        <v>35223.270833333336</v>
      </c>
      <c r="I77" s="199">
        <f t="shared" si="7"/>
        <v>95728.75</v>
      </c>
    </row>
    <row r="78" spans="1:9" s="226" customFormat="1" ht="12" x14ac:dyDescent="0.3">
      <c r="B78" s="227"/>
      <c r="C78" s="228"/>
      <c r="D78" s="229"/>
      <c r="E78" s="230"/>
      <c r="F78" s="229"/>
      <c r="G78" s="229"/>
      <c r="H78" s="229"/>
      <c r="I78" s="230"/>
    </row>
    <row r="79" spans="1:9" s="226" customFormat="1" ht="12" x14ac:dyDescent="0.3">
      <c r="B79" s="227"/>
      <c r="C79" s="231"/>
      <c r="D79" s="232"/>
      <c r="E79" s="233"/>
      <c r="F79" s="232"/>
      <c r="G79" s="232"/>
      <c r="H79" s="232"/>
      <c r="I79" s="233"/>
    </row>
    <row r="80" spans="1:9" ht="12" x14ac:dyDescent="0.3">
      <c r="B80" s="234"/>
      <c r="D80" s="277"/>
      <c r="E80" s="277"/>
      <c r="F80" s="277"/>
      <c r="G80" s="235"/>
      <c r="H80" s="235"/>
      <c r="I80" s="236"/>
    </row>
    <row r="81" spans="2:9" x14ac:dyDescent="0.3">
      <c r="B81" s="234"/>
    </row>
    <row r="82" spans="2:9" x14ac:dyDescent="0.3">
      <c r="D82" s="278"/>
      <c r="E82" s="278"/>
      <c r="F82" s="278"/>
    </row>
    <row r="83" spans="2:9" ht="12" x14ac:dyDescent="0.3">
      <c r="D83" s="279"/>
      <c r="E83" s="279"/>
      <c r="F83" s="279"/>
      <c r="G83" s="237"/>
      <c r="H83" s="237"/>
      <c r="I83" s="238"/>
    </row>
    <row r="84" spans="2:9" s="239" customFormat="1" x14ac:dyDescent="0.3">
      <c r="D84" s="240"/>
      <c r="E84" s="241"/>
      <c r="F84" s="240"/>
      <c r="G84" s="240"/>
      <c r="H84" s="240"/>
      <c r="I84" s="241"/>
    </row>
  </sheetData>
  <autoFilter ref="A4:I77"/>
  <mergeCells count="3">
    <mergeCell ref="D80:F80"/>
    <mergeCell ref="D82:F82"/>
    <mergeCell ref="D83:F83"/>
  </mergeCells>
  <printOptions horizontalCentered="1"/>
  <pageMargins left="0.15748031496062992" right="0.15748031496062992" top="0.23622047244094491" bottom="0.55118110236220474" header="0.23622047244094491" footer="0.23622047244094491"/>
  <pageSetup paperSize="8" scale="92" fitToWidth="2" fitToHeight="2" orientation="landscape" verticalDpi="300" r:id="rId1"/>
  <headerFooter alignWithMargins="0">
    <oddFooter>&amp;C Davy De Dobbeleer &amp;D&amp;RPagina &amp;P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4D91265D03C41A9886B11260F9F4E" ma:contentTypeVersion="3" ma:contentTypeDescription="Een nieuw document maken." ma:contentTypeScope="" ma:versionID="4a99961622226759e535a52d5c0429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43646b0d64226f149c9b278688801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B1A876-1421-4379-8CF0-C494ECBC73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C2BA66-4A8D-4779-8116-540559BB79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548757-3821-4662-BC6C-2ED532C3756D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Projecten PDPO I</vt:lpstr>
      <vt:lpstr>Projecten PDPO II</vt:lpstr>
      <vt:lpstr>Projecten Leader MLS</vt:lpstr>
      <vt:lpstr>Projecten Leader VLA</vt:lpstr>
      <vt:lpstr>'Projecten Leader MLS'!Afdrukbereik</vt:lpstr>
      <vt:lpstr>'Projecten Leader VLA'!Afdrukbereik</vt:lpstr>
      <vt:lpstr>'Projecten Leader MLS'!Afdruktitels</vt:lpstr>
      <vt:lpstr>'Projecten Leader VLA'!Afdruktitels</vt:lpstr>
    </vt:vector>
  </TitlesOfParts>
  <Company>VLM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Van den Abbeele</dc:creator>
  <cp:lastModifiedBy>Beun, Pascaline</cp:lastModifiedBy>
  <cp:lastPrinted>2015-03-04T11:34:43Z</cp:lastPrinted>
  <dcterms:created xsi:type="dcterms:W3CDTF">2014-12-17T13:06:49Z</dcterms:created>
  <dcterms:modified xsi:type="dcterms:W3CDTF">2015-03-05T13:53:52Z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0x0101000B54D91265D03C41A9886B11260F9F4E</vt:lpwstr>
  </property>
</Properties>
</file>