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08" yWindow="72" windowWidth="15192" windowHeight="11640" activeTab="1"/>
  </bookViews>
  <sheets>
    <sheet name="VOORBLAD (2)" sheetId="1" r:id="rId1"/>
    <sheet name="Sheet1 (2)" sheetId="2" r:id="rId2"/>
  </sheets>
  <definedNames>
    <definedName name="_xlnm.Print_Area" localSheetId="0">'VOORBLAD (2)'!$A$1:$W$59</definedName>
  </definedNames>
  <calcPr fullCalcOnLoad="1"/>
</workbook>
</file>

<file path=xl/sharedStrings.xml><?xml version="1.0" encoding="utf-8"?>
<sst xmlns="http://schemas.openxmlformats.org/spreadsheetml/2006/main" count="179" uniqueCount="72">
  <si>
    <t>Description</t>
  </si>
  <si>
    <t>Quantity</t>
  </si>
  <si>
    <t>Voltage U [V]</t>
  </si>
  <si>
    <t>DC equipement</t>
  </si>
  <si>
    <t>AC equipement</t>
  </si>
  <si>
    <t>Hours of use per day [h]</t>
  </si>
  <si>
    <r>
      <t xml:space="preserve">cos </t>
    </r>
    <r>
      <rPr>
        <sz val="10"/>
        <rFont val="GreekC"/>
        <family val="0"/>
      </rPr>
      <t>f</t>
    </r>
  </si>
  <si>
    <t>Active Power       P [W]</t>
  </si>
  <si>
    <t>Apparent Power          S  [VA]</t>
  </si>
  <si>
    <t>Current           I [A]</t>
  </si>
  <si>
    <t>Reactive Power         Q [Var]</t>
  </si>
  <si>
    <t>Efficiency</t>
  </si>
  <si>
    <t>"Mechanical" Power</t>
  </si>
  <si>
    <t>Daily Energy requirement [Wh]</t>
  </si>
  <si>
    <t>Date:</t>
  </si>
  <si>
    <t>Author:</t>
  </si>
  <si>
    <t>VIA</t>
  </si>
  <si>
    <t>TRANSFLECTIEF TFT-SCHERM</t>
  </si>
  <si>
    <t>Gprs Modem</t>
  </si>
  <si>
    <t>Embedded  computer</t>
  </si>
  <si>
    <t>Moxa</t>
  </si>
  <si>
    <t>eDbox</t>
  </si>
  <si>
    <t>Vermorgen bilan</t>
  </si>
  <si>
    <t>Haltepalen</t>
  </si>
  <si>
    <t>SPIE Belgium</t>
  </si>
  <si>
    <t>Keiberg Park</t>
  </si>
  <si>
    <t>Excelsiorlaan, 16</t>
  </si>
  <si>
    <t>1930        Zaventem</t>
  </si>
  <si>
    <t>Tel: +32 (0)2 729 61 11</t>
  </si>
  <si>
    <t>Tel: +32 (0)2 729 61 61</t>
  </si>
  <si>
    <t>VERMOGENBILAN</t>
  </si>
  <si>
    <t>A</t>
  </si>
  <si>
    <t>Eerste uitgave</t>
  </si>
  <si>
    <t>Rev</t>
  </si>
  <si>
    <t>Datum</t>
  </si>
  <si>
    <t>Stat,</t>
  </si>
  <si>
    <t>Beschrijving</t>
  </si>
  <si>
    <t>Tek,</t>
  </si>
  <si>
    <t>Nag,</t>
  </si>
  <si>
    <t>Goe,</t>
  </si>
  <si>
    <t>Datum:</t>
  </si>
  <si>
    <t>Getekend:</t>
  </si>
  <si>
    <t>Nagezien:</t>
  </si>
  <si>
    <t>Goedgekeurd</t>
  </si>
  <si>
    <t>Status</t>
  </si>
  <si>
    <t>PRE</t>
  </si>
  <si>
    <t>Schaal:</t>
  </si>
  <si>
    <t>NVT</t>
  </si>
  <si>
    <t>Plan Nr:</t>
  </si>
  <si>
    <r>
      <t xml:space="preserve">Folio: </t>
    </r>
    <r>
      <rPr>
        <sz val="10"/>
        <color indexed="10"/>
        <rFont val="Arial"/>
        <family val="2"/>
      </rPr>
      <t>01</t>
    </r>
  </si>
  <si>
    <t>Verwarming (kast)</t>
  </si>
  <si>
    <t>Verwarming (scherm)</t>
  </si>
  <si>
    <t>Abaccus</t>
  </si>
  <si>
    <t>Ampli Audio</t>
  </si>
  <si>
    <t>Audio XL</t>
  </si>
  <si>
    <t>Relais de sortie</t>
  </si>
  <si>
    <t>DBK</t>
  </si>
  <si>
    <t>Weidmueller</t>
  </si>
  <si>
    <t>582001-ELE-CAL-001</t>
  </si>
  <si>
    <t>Pelko</t>
  </si>
  <si>
    <t>Diagnose Modules</t>
  </si>
  <si>
    <t>Sarel</t>
  </si>
  <si>
    <t>Verluchting scherm</t>
  </si>
  <si>
    <t>Verluchting kast</t>
  </si>
  <si>
    <t>1. Maximum Power requirement</t>
  </si>
  <si>
    <t>2. Power requirement for low temperature (heating on)</t>
  </si>
  <si>
    <t>3. Power requirement for high temperature (Cooling on)</t>
  </si>
  <si>
    <t>4. Power requirement for "normal" temperature (no heating, no cooling)</t>
  </si>
  <si>
    <r>
      <t>Rev:</t>
    </r>
    <r>
      <rPr>
        <sz val="10"/>
        <color indexed="10"/>
        <rFont val="Arial"/>
        <family val="2"/>
      </rPr>
      <t xml:space="preserve"> B</t>
    </r>
  </si>
  <si>
    <t>B</t>
  </si>
  <si>
    <t>30/04/208</t>
  </si>
  <si>
    <t>582001-ELE-CAL-130</t>
  </si>
</sst>
</file>

<file path=xl/styles.xml><?xml version="1.0" encoding="utf-8"?>
<styleSheet xmlns="http://schemas.openxmlformats.org/spreadsheetml/2006/main">
  <numFmts count="6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BF&quot;;\-#,##0\ &quot;BF&quot;"/>
    <numFmt numFmtId="177" formatCode="#,##0\ &quot;BF&quot;;[Red]\-#,##0\ &quot;BF&quot;"/>
    <numFmt numFmtId="178" formatCode="#,##0.00\ &quot;BF&quot;;\-#,##0.00\ &quot;BF&quot;"/>
    <numFmt numFmtId="179" formatCode="#,##0.00\ &quot;BF&quot;;[Red]\-#,##0.00\ &quot;BF&quot;"/>
    <numFmt numFmtId="180" formatCode="_-* #,##0\ &quot;BF&quot;_-;\-* #,##0\ &quot;BF&quot;_-;_-* &quot;-&quot;\ &quot;BF&quot;_-;_-@_-"/>
    <numFmt numFmtId="181" formatCode="_-* #,##0\ _B_F_-;\-* #,##0\ _B_F_-;_-* &quot;-&quot;\ _B_F_-;_-@_-"/>
    <numFmt numFmtId="182" formatCode="_-* #,##0.00\ &quot;BF&quot;_-;\-* #,##0.00\ &quot;BF&quot;_-;_-* &quot;-&quot;??\ &quot;BF&quot;_-;_-@_-"/>
    <numFmt numFmtId="183" formatCode="_-* #,##0.00\ _B_F_-;\-* #,##0.00\ _B_F_-;_-* &quot;-&quot;??\ _B_F_-;_-@_-"/>
    <numFmt numFmtId="184" formatCode="0.000"/>
    <numFmt numFmtId="185" formatCode="0.0"/>
    <numFmt numFmtId="186" formatCode="#,##0\ _€"/>
    <numFmt numFmtId="187" formatCode="#,##0.0\ _€"/>
    <numFmt numFmtId="188" formatCode="#,##0.00\ _€"/>
    <numFmt numFmtId="189" formatCode="0.0%"/>
    <numFmt numFmtId="190" formatCode="#,##0.000\ _€"/>
    <numFmt numFmtId="191" formatCode="#,##0.0000\ _€"/>
    <numFmt numFmtId="192" formatCode="0.00000"/>
    <numFmt numFmtId="193" formatCode="0.0000"/>
    <numFmt numFmtId="194" formatCode="#,##0.00000\ _€"/>
    <numFmt numFmtId="195" formatCode="dd\-mmm\-yy"/>
    <numFmt numFmtId="196" formatCode="0.00000000"/>
    <numFmt numFmtId="197" formatCode="0.0000000"/>
    <numFmt numFmtId="198" formatCode="0.000000"/>
    <numFmt numFmtId="199" formatCode="[$-80C]dddd\ d\ mmmm\ yyyy"/>
    <numFmt numFmtId="200" formatCode="[$-813]dd\-mmm\-yy;@"/>
    <numFmt numFmtId="201" formatCode="&quot;€&quot;#,##0_);\(&quot;€&quot;#,##0\)"/>
    <numFmt numFmtId="202" formatCode="&quot;€&quot;#,##0_);[Red]\(&quot;€&quot;#,##0\)"/>
    <numFmt numFmtId="203" formatCode="&quot;€&quot;#,##0.00_);\(&quot;€&quot;#,##0.00\)"/>
    <numFmt numFmtId="204" formatCode="&quot;€&quot;#,##0.00_);[Red]\(&quot;€&quot;#,##0.00\)"/>
    <numFmt numFmtId="205" formatCode="_(&quot;€&quot;* #,##0_);_(&quot;€&quot;* \(#,##0\);_(&quot;€&quot;* &quot;-&quot;_);_(@_)"/>
    <numFmt numFmtId="206" formatCode="_(* #,##0_);_(* \(#,##0\);_(* &quot;-&quot;_);_(@_)"/>
    <numFmt numFmtId="207" formatCode="_(&quot;€&quot;* #,##0.00_);_(&quot;€&quot;* \(#,##0.00\);_(&quot;€&quot;* &quot;-&quot;??_);_(@_)"/>
    <numFmt numFmtId="208" formatCode="_(* #,##0.00_);_(* \(#,##0.00\);_(* &quot;-&quot;??_);_(@_)"/>
    <numFmt numFmtId="209" formatCode="d/m"/>
    <numFmt numFmtId="210" formatCode="dd/mm/yy"/>
    <numFmt numFmtId="211" formatCode="m/d/yyyy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&quot;€&quot;\ #,##0_);\(&quot;€&quot;\ #,##0\)"/>
    <numFmt numFmtId="219" formatCode="&quot;€&quot;\ #,##0_);[Red]\(&quot;€&quot;\ #,##0\)"/>
    <numFmt numFmtId="220" formatCode="&quot;€&quot;\ #,##0.00_);\(&quot;€&quot;\ #,##0.00\)"/>
    <numFmt numFmtId="221" formatCode="&quot;€&quot;\ #,##0.00_);[Red]\(&quot;€&quot;\ #,##0.00\)"/>
    <numFmt numFmtId="222" formatCode="_(&quot;€&quot;\ * #,##0_);_(&quot;€&quot;\ * \(#,##0\);_(&quot;€&quot;\ * &quot;-&quot;_);_(@_)"/>
    <numFmt numFmtId="223" formatCode="_(&quot;€&quot;\ * #,##0.00_);_(&quot;€&quot;\ * \(#,##0.00\);_(&quot;€&quot;\ * &quot;-&quot;??_);_(@_)"/>
    <numFmt numFmtId="224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name val="GreekC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 style="thin">
        <color indexed="22"/>
      </left>
      <right style="thin">
        <color indexed="22"/>
      </right>
      <top style="medium">
        <color indexed="3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 wrapText="1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" fillId="34" borderId="13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10" fillId="34" borderId="16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0" fontId="15" fillId="34" borderId="13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Border="1" applyAlignment="1">
      <alignment/>
    </xf>
    <xf numFmtId="0" fontId="2" fillId="34" borderId="0" xfId="0" applyFont="1" applyFill="1" applyBorder="1" applyAlignment="1" quotePrefix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0" borderId="18" xfId="0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1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 shrinkToFit="1"/>
    </xf>
    <xf numFmtId="0" fontId="0" fillId="0" borderId="23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35" borderId="23" xfId="0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7" fillId="35" borderId="0" xfId="0" applyFont="1" applyFill="1" applyBorder="1" applyAlignment="1">
      <alignment horizontal="center"/>
    </xf>
    <xf numFmtId="2" fontId="17" fillId="35" borderId="0" xfId="0" applyNumberFormat="1" applyFont="1" applyFill="1" applyBorder="1" applyAlignment="1">
      <alignment horizontal="center"/>
    </xf>
    <xf numFmtId="2" fontId="1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0" fontId="0" fillId="0" borderId="25" xfId="0" applyNumberFormat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34" borderId="18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23</xdr:row>
      <xdr:rowOff>38100</xdr:rowOff>
    </xdr:from>
    <xdr:to>
      <xdr:col>16</xdr:col>
      <xdr:colOff>180975</xdr:colOff>
      <xdr:row>28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152900"/>
          <a:ext cx="1838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247650</xdr:colOff>
      <xdr:row>0</xdr:row>
      <xdr:rowOff>57150</xdr:rowOff>
    </xdr:from>
    <xdr:to>
      <xdr:col>19</xdr:col>
      <xdr:colOff>133350</xdr:colOff>
      <xdr:row>10</xdr:row>
      <xdr:rowOff>85725</xdr:rowOff>
    </xdr:to>
    <xdr:pic>
      <xdr:nvPicPr>
        <xdr:cNvPr id="2" name="Picture 3" descr="DeLij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57150"/>
          <a:ext cx="17145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123825</xdr:rowOff>
    </xdr:from>
    <xdr:to>
      <xdr:col>16</xdr:col>
      <xdr:colOff>762000</xdr:colOff>
      <xdr:row>6</xdr:row>
      <xdr:rowOff>85725</xdr:rowOff>
    </xdr:to>
    <xdr:pic>
      <xdr:nvPicPr>
        <xdr:cNvPr id="1" name="Picture 16" descr="logo_SPIE_rv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123825"/>
          <a:ext cx="2009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="70" zoomScaleNormal="70" zoomScalePageLayoutView="0" workbookViewId="0" topLeftCell="A1">
      <selection activeCell="P66" sqref="P66"/>
    </sheetView>
  </sheetViews>
  <sheetFormatPr defaultColWidth="9.140625" defaultRowHeight="12.75"/>
  <cols>
    <col min="15" max="15" width="14.7109375" style="0" bestFit="1" customWidth="1"/>
    <col min="20" max="20" width="11.8515625" style="0" customWidth="1"/>
  </cols>
  <sheetData>
    <row r="1" spans="1:23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0"/>
      <c r="O1" s="21"/>
      <c r="P1" s="21"/>
      <c r="Q1" s="21"/>
      <c r="R1" s="21"/>
      <c r="S1" s="21"/>
      <c r="T1" s="21"/>
      <c r="U1" s="21"/>
      <c r="V1" s="21"/>
      <c r="W1" s="22"/>
    </row>
    <row r="2" spans="1:23" ht="12.75">
      <c r="A2" s="23"/>
      <c r="B2" s="24"/>
      <c r="C2" s="24"/>
      <c r="D2" s="24"/>
      <c r="E2" s="24"/>
      <c r="F2" s="5"/>
      <c r="G2" s="24"/>
      <c r="H2" s="24"/>
      <c r="I2" s="24"/>
      <c r="J2" s="24"/>
      <c r="K2" s="24"/>
      <c r="L2" s="24"/>
      <c r="M2" s="25"/>
      <c r="N2" s="23"/>
      <c r="O2" s="24"/>
      <c r="P2" s="24"/>
      <c r="R2" s="24"/>
      <c r="S2" s="24"/>
      <c r="T2" s="24"/>
      <c r="U2" s="24"/>
      <c r="V2" s="24"/>
      <c r="W2" s="25"/>
    </row>
    <row r="3" spans="1:23" ht="12.75">
      <c r="A3" s="23"/>
      <c r="B3" s="24"/>
      <c r="C3" s="24"/>
      <c r="D3" s="26"/>
      <c r="E3" s="26"/>
      <c r="F3" s="26"/>
      <c r="G3" s="24"/>
      <c r="H3" s="24"/>
      <c r="I3" s="24"/>
      <c r="J3" s="24"/>
      <c r="K3" s="24"/>
      <c r="L3" s="24"/>
      <c r="M3" s="25"/>
      <c r="N3" s="23"/>
      <c r="O3" s="24"/>
      <c r="P3" s="24"/>
      <c r="Q3" s="24"/>
      <c r="R3" s="24"/>
      <c r="S3" s="24"/>
      <c r="T3" s="27"/>
      <c r="U3" s="24"/>
      <c r="V3" s="24"/>
      <c r="W3" s="25"/>
    </row>
    <row r="4" spans="1:23" ht="12.75">
      <c r="A4" s="23"/>
      <c r="B4" s="24"/>
      <c r="C4" s="24"/>
      <c r="D4" s="26"/>
      <c r="E4" s="26"/>
      <c r="F4" s="26"/>
      <c r="G4" s="24"/>
      <c r="H4" s="24"/>
      <c r="I4" s="24"/>
      <c r="J4" s="24"/>
      <c r="K4" s="24"/>
      <c r="L4" s="24"/>
      <c r="M4" s="25"/>
      <c r="N4" s="23"/>
      <c r="O4" s="24"/>
      <c r="P4" s="24"/>
      <c r="Q4" s="24"/>
      <c r="R4" s="24"/>
      <c r="S4" s="24"/>
      <c r="T4" s="27"/>
      <c r="U4" s="24"/>
      <c r="V4" s="24"/>
      <c r="W4" s="25"/>
    </row>
    <row r="5" spans="1:23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3"/>
      <c r="O5" s="24"/>
      <c r="P5" s="24"/>
      <c r="Q5" s="24"/>
      <c r="R5" s="24"/>
      <c r="S5" s="24"/>
      <c r="T5" s="28"/>
      <c r="U5" s="24"/>
      <c r="V5" s="24"/>
      <c r="W5" s="25"/>
    </row>
    <row r="6" spans="1:23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3"/>
      <c r="O6" s="24"/>
      <c r="P6" s="24"/>
      <c r="Q6" s="24"/>
      <c r="R6" s="24"/>
      <c r="S6" s="24"/>
      <c r="T6" s="28"/>
      <c r="U6" s="24"/>
      <c r="V6" s="24"/>
      <c r="W6" s="25"/>
    </row>
    <row r="7" spans="1:23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3"/>
      <c r="O7" s="24"/>
      <c r="P7" s="24"/>
      <c r="Q7" s="24"/>
      <c r="R7" s="24"/>
      <c r="S7" s="24"/>
      <c r="T7" s="28"/>
      <c r="U7" s="24"/>
      <c r="V7" s="24"/>
      <c r="W7" s="25"/>
    </row>
    <row r="8" spans="1:23" ht="12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  <c r="N8" s="23"/>
      <c r="O8" s="24"/>
      <c r="P8" s="24"/>
      <c r="Q8" s="24"/>
      <c r="R8" s="24"/>
      <c r="S8" s="24"/>
      <c r="T8" s="28"/>
      <c r="U8" s="24"/>
      <c r="V8" s="24"/>
      <c r="W8" s="25"/>
    </row>
    <row r="9" spans="1:23" ht="12.75">
      <c r="A9" s="23"/>
      <c r="B9" s="24"/>
      <c r="C9" s="5"/>
      <c r="D9" s="24"/>
      <c r="E9" s="24"/>
      <c r="F9" s="24"/>
      <c r="G9" s="24"/>
      <c r="H9" s="24"/>
      <c r="I9" s="24"/>
      <c r="J9" s="24"/>
      <c r="K9" s="24"/>
      <c r="L9" s="24"/>
      <c r="M9" s="25"/>
      <c r="N9" s="23"/>
      <c r="O9" s="24"/>
      <c r="Q9" s="24"/>
      <c r="R9" s="24"/>
      <c r="S9" s="24"/>
      <c r="T9" s="28"/>
      <c r="U9" s="24"/>
      <c r="V9" s="24"/>
      <c r="W9" s="25"/>
    </row>
    <row r="10" spans="1:23" ht="12.75">
      <c r="A10" s="23"/>
      <c r="B10" s="24"/>
      <c r="C10" s="24"/>
      <c r="D10" s="24"/>
      <c r="E10" s="24"/>
      <c r="F10" s="24"/>
      <c r="G10" s="24"/>
      <c r="H10" s="24"/>
      <c r="I10" s="5"/>
      <c r="J10" s="24"/>
      <c r="K10" s="24"/>
      <c r="L10" s="24"/>
      <c r="M10" s="29"/>
      <c r="N10" s="23"/>
      <c r="O10" s="24"/>
      <c r="P10" s="24"/>
      <c r="R10" s="24"/>
      <c r="T10" s="28"/>
      <c r="U10" s="24"/>
      <c r="V10" s="24"/>
      <c r="W10" s="29"/>
    </row>
    <row r="11" spans="1:23" ht="12.7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3"/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13.5" thickBo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34"/>
      <c r="P12" s="34"/>
      <c r="Q12" s="34"/>
      <c r="R12" s="34"/>
      <c r="S12" s="34"/>
      <c r="T12" s="34"/>
      <c r="U12" s="34"/>
      <c r="V12" s="34"/>
      <c r="W12" s="35"/>
    </row>
    <row r="13" spans="1:23" ht="12.75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123"/>
      <c r="O13" s="124"/>
      <c r="P13" s="124"/>
      <c r="Q13" s="124"/>
      <c r="R13" s="124"/>
      <c r="S13" s="124"/>
      <c r="T13" s="124"/>
      <c r="U13" s="124"/>
      <c r="V13" s="124"/>
      <c r="W13" s="125"/>
    </row>
    <row r="14" spans="1:23" ht="12" customHeight="1">
      <c r="A14" s="12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127"/>
      <c r="N14" s="128"/>
      <c r="O14" s="129"/>
      <c r="P14" s="129"/>
      <c r="Q14" s="129"/>
      <c r="R14" s="129"/>
      <c r="S14" s="129"/>
      <c r="T14" s="129"/>
      <c r="U14" s="129"/>
      <c r="V14" s="129"/>
      <c r="W14" s="130"/>
    </row>
    <row r="15" spans="1:23" ht="22.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30"/>
      <c r="N15" s="116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2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5"/>
      <c r="N16" s="120"/>
      <c r="O16" s="121"/>
      <c r="P16" s="121"/>
      <c r="Q16" s="121"/>
      <c r="R16" s="121"/>
      <c r="S16" s="121"/>
      <c r="T16" s="121"/>
      <c r="U16" s="121"/>
      <c r="V16" s="121"/>
      <c r="W16" s="122"/>
    </row>
    <row r="17" spans="1:23" ht="22.5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  <c r="N17" s="116" t="s">
        <v>23</v>
      </c>
      <c r="O17" s="117"/>
      <c r="P17" s="117"/>
      <c r="Q17" s="117"/>
      <c r="R17" s="117"/>
      <c r="S17" s="117"/>
      <c r="T17" s="117"/>
      <c r="U17" s="117"/>
      <c r="V17" s="117"/>
      <c r="W17" s="118"/>
    </row>
    <row r="18" spans="1:23" ht="12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  <c r="N18" s="113"/>
      <c r="O18" s="114"/>
      <c r="P18" s="114"/>
      <c r="Q18" s="114"/>
      <c r="R18" s="114"/>
      <c r="S18" s="114"/>
      <c r="T18" s="114"/>
      <c r="U18" s="114"/>
      <c r="V18" s="114"/>
      <c r="W18" s="115"/>
    </row>
    <row r="19" spans="1:23" ht="22.5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  <c r="N19" s="116"/>
      <c r="O19" s="117"/>
      <c r="P19" s="117"/>
      <c r="Q19" s="117"/>
      <c r="R19" s="117"/>
      <c r="S19" s="117"/>
      <c r="T19" s="117"/>
      <c r="U19" s="117"/>
      <c r="V19" s="117"/>
      <c r="W19" s="118"/>
    </row>
    <row r="20" spans="1:23" ht="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36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13.5" thickBo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/>
      <c r="O21" s="24"/>
      <c r="P21" s="24"/>
      <c r="Q21" s="24"/>
      <c r="R21" s="24"/>
      <c r="S21" s="24"/>
      <c r="T21" s="24"/>
      <c r="U21" s="24"/>
      <c r="V21" s="24"/>
      <c r="W21" s="25"/>
    </row>
    <row r="22" spans="1:23" ht="12.7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20"/>
      <c r="O22" s="21"/>
      <c r="P22" s="21"/>
      <c r="Q22" s="21"/>
      <c r="R22" s="21"/>
      <c r="S22" s="21"/>
      <c r="T22" s="21"/>
      <c r="U22" s="21"/>
      <c r="V22" s="21"/>
      <c r="W22" s="22"/>
    </row>
    <row r="23" spans="1:23" ht="12.7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3"/>
      <c r="O23" s="24"/>
      <c r="P23" s="24"/>
      <c r="Q23" s="24"/>
      <c r="R23" s="24"/>
      <c r="S23" s="24"/>
      <c r="T23" s="24"/>
      <c r="U23" s="24"/>
      <c r="V23" s="24"/>
      <c r="W23" s="25"/>
    </row>
    <row r="24" spans="1:23" ht="15.75">
      <c r="A24" s="23"/>
      <c r="B24" s="24"/>
      <c r="C24" s="24"/>
      <c r="D24" s="24"/>
      <c r="E24" s="24"/>
      <c r="F24" s="24"/>
      <c r="G24" s="24"/>
      <c r="H24" s="24"/>
      <c r="I24" s="119"/>
      <c r="J24" s="96"/>
      <c r="K24" s="96"/>
      <c r="L24" s="24"/>
      <c r="M24" s="25"/>
      <c r="N24" s="23"/>
      <c r="O24" s="24"/>
      <c r="P24" s="24"/>
      <c r="Q24" s="24"/>
      <c r="R24" s="24"/>
      <c r="S24" s="119" t="s">
        <v>24</v>
      </c>
      <c r="T24" s="112"/>
      <c r="U24" s="112"/>
      <c r="V24" s="24"/>
      <c r="W24" s="25"/>
    </row>
    <row r="25" spans="1:23" ht="12.75">
      <c r="A25" s="23"/>
      <c r="B25" s="24"/>
      <c r="C25" s="24"/>
      <c r="D25" s="24"/>
      <c r="E25" s="24"/>
      <c r="F25" s="24"/>
      <c r="G25" s="24"/>
      <c r="H25" s="24"/>
      <c r="I25" s="111"/>
      <c r="J25" s="96"/>
      <c r="K25" s="96"/>
      <c r="L25" s="24"/>
      <c r="M25" s="25"/>
      <c r="N25" s="23"/>
      <c r="O25" s="24"/>
      <c r="P25" s="24"/>
      <c r="Q25" s="24"/>
      <c r="R25" s="24"/>
      <c r="S25" s="111" t="s">
        <v>25</v>
      </c>
      <c r="T25" s="112"/>
      <c r="U25" s="112"/>
      <c r="V25" s="24"/>
      <c r="W25" s="25"/>
    </row>
    <row r="26" spans="1:23" ht="12.75">
      <c r="A26" s="23"/>
      <c r="B26" s="24"/>
      <c r="C26" s="24"/>
      <c r="D26" s="24"/>
      <c r="E26" s="24"/>
      <c r="F26" s="24"/>
      <c r="G26" s="24"/>
      <c r="H26" s="24"/>
      <c r="I26" s="111"/>
      <c r="J26" s="96"/>
      <c r="K26" s="96"/>
      <c r="L26" s="24"/>
      <c r="M26" s="25"/>
      <c r="N26" s="23"/>
      <c r="O26" s="24"/>
      <c r="P26" s="24"/>
      <c r="Q26" s="24"/>
      <c r="R26" s="24"/>
      <c r="S26" s="111" t="s">
        <v>26</v>
      </c>
      <c r="T26" s="112"/>
      <c r="U26" s="112"/>
      <c r="V26" s="24"/>
      <c r="W26" s="25"/>
    </row>
    <row r="27" spans="1:23" ht="12.75">
      <c r="A27" s="23"/>
      <c r="B27" s="24"/>
      <c r="C27" s="24"/>
      <c r="D27" s="24"/>
      <c r="E27" s="24"/>
      <c r="F27" s="24"/>
      <c r="G27" s="24"/>
      <c r="H27" s="24"/>
      <c r="I27" s="111"/>
      <c r="J27" s="95"/>
      <c r="K27" s="95"/>
      <c r="L27" s="24"/>
      <c r="M27" s="25"/>
      <c r="N27" s="23"/>
      <c r="O27" s="24"/>
      <c r="P27" s="24"/>
      <c r="Q27" s="24"/>
      <c r="R27" s="24"/>
      <c r="S27" s="111" t="s">
        <v>27</v>
      </c>
      <c r="T27" s="95"/>
      <c r="U27" s="95"/>
      <c r="V27" s="24"/>
      <c r="W27" s="25"/>
    </row>
    <row r="28" spans="1:23" ht="12.75">
      <c r="A28" s="23"/>
      <c r="B28" s="24"/>
      <c r="C28" s="24"/>
      <c r="D28" s="24"/>
      <c r="E28" s="24"/>
      <c r="F28" s="24"/>
      <c r="G28" s="24"/>
      <c r="H28" s="24"/>
      <c r="I28" s="111"/>
      <c r="J28" s="95"/>
      <c r="K28" s="95"/>
      <c r="L28" s="24"/>
      <c r="M28" s="25"/>
      <c r="N28" s="23"/>
      <c r="O28" s="24"/>
      <c r="P28" s="24"/>
      <c r="Q28" s="24"/>
      <c r="R28" s="24"/>
      <c r="S28" s="111" t="s">
        <v>28</v>
      </c>
      <c r="T28" s="95"/>
      <c r="U28" s="95"/>
      <c r="V28" s="24"/>
      <c r="W28" s="25"/>
    </row>
    <row r="29" spans="1:23" ht="12.75">
      <c r="A29" s="23"/>
      <c r="B29" s="24"/>
      <c r="C29" s="24"/>
      <c r="D29" s="24"/>
      <c r="E29" s="24"/>
      <c r="F29" s="24"/>
      <c r="G29" s="24"/>
      <c r="H29" s="24"/>
      <c r="I29" s="111"/>
      <c r="J29" s="95"/>
      <c r="K29" s="95"/>
      <c r="L29" s="24"/>
      <c r="M29" s="25"/>
      <c r="N29" s="23"/>
      <c r="O29" s="24"/>
      <c r="P29" s="24"/>
      <c r="Q29" s="24"/>
      <c r="R29" s="24"/>
      <c r="S29" s="111" t="s">
        <v>29</v>
      </c>
      <c r="T29" s="95"/>
      <c r="U29" s="95"/>
      <c r="V29" s="24"/>
      <c r="W29" s="25"/>
    </row>
    <row r="30" spans="1:23" ht="12.75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3"/>
      <c r="O30" s="24"/>
      <c r="P30" s="24"/>
      <c r="Q30" s="24"/>
      <c r="R30" s="24"/>
      <c r="S30" s="24"/>
      <c r="T30" s="24"/>
      <c r="U30" s="24"/>
      <c r="V30" s="24"/>
      <c r="W30" s="25"/>
    </row>
    <row r="31" spans="1:23" ht="13.5" thickBo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39"/>
      <c r="O31" s="40"/>
      <c r="P31" s="40"/>
      <c r="Q31" s="40"/>
      <c r="R31" s="40"/>
      <c r="S31" s="40"/>
      <c r="T31" s="40"/>
      <c r="U31" s="40"/>
      <c r="V31" s="40"/>
      <c r="W31" s="41"/>
    </row>
    <row r="32" spans="1:23" ht="12.7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3"/>
      <c r="O32" s="24"/>
      <c r="P32" s="24"/>
      <c r="Q32" s="24"/>
      <c r="R32" s="24"/>
      <c r="S32" s="24"/>
      <c r="T32" s="24"/>
      <c r="U32" s="24"/>
      <c r="V32" s="24"/>
      <c r="W32" s="25"/>
    </row>
    <row r="33" spans="1:23" ht="12.7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3"/>
      <c r="O33" s="24"/>
      <c r="P33" s="24"/>
      <c r="Q33" s="24"/>
      <c r="R33" s="24"/>
      <c r="S33" s="24"/>
      <c r="T33" s="24"/>
      <c r="U33" s="24"/>
      <c r="V33" s="24"/>
      <c r="W33" s="25"/>
    </row>
    <row r="34" spans="1:23" ht="12.75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8"/>
      <c r="N34" s="106" t="s">
        <v>30</v>
      </c>
      <c r="O34" s="110"/>
      <c r="P34" s="110"/>
      <c r="Q34" s="110"/>
      <c r="R34" s="110"/>
      <c r="S34" s="110"/>
      <c r="T34" s="110"/>
      <c r="U34" s="110"/>
      <c r="V34" s="110"/>
      <c r="W34" s="108"/>
    </row>
    <row r="35" spans="1:23" ht="12.75">
      <c r="A35" s="109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8"/>
      <c r="N35" s="109"/>
      <c r="O35" s="110"/>
      <c r="P35" s="110"/>
      <c r="Q35" s="110"/>
      <c r="R35" s="110"/>
      <c r="S35" s="110"/>
      <c r="T35" s="110"/>
      <c r="U35" s="110"/>
      <c r="V35" s="110"/>
      <c r="W35" s="108"/>
    </row>
    <row r="36" spans="1:23" ht="12.75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6"/>
      <c r="O36" s="110"/>
      <c r="P36" s="110"/>
      <c r="Q36" s="110"/>
      <c r="R36" s="110"/>
      <c r="S36" s="110"/>
      <c r="T36" s="110"/>
      <c r="U36" s="110"/>
      <c r="V36" s="110"/>
      <c r="W36" s="108"/>
    </row>
    <row r="37" spans="1:23" ht="12.75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9"/>
      <c r="O37" s="110"/>
      <c r="P37" s="110"/>
      <c r="Q37" s="110"/>
      <c r="R37" s="110"/>
      <c r="S37" s="110"/>
      <c r="T37" s="110"/>
      <c r="U37" s="110"/>
      <c r="V37" s="110"/>
      <c r="W37" s="108"/>
    </row>
    <row r="38" spans="1:23" ht="12.75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  <c r="N38" s="106"/>
      <c r="O38" s="110"/>
      <c r="P38" s="110"/>
      <c r="Q38" s="110"/>
      <c r="R38" s="110"/>
      <c r="S38" s="110"/>
      <c r="T38" s="110"/>
      <c r="U38" s="110"/>
      <c r="V38" s="110"/>
      <c r="W38" s="108"/>
    </row>
    <row r="39" spans="1:23" ht="12.75">
      <c r="A39" s="109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9"/>
      <c r="O39" s="110"/>
      <c r="P39" s="110"/>
      <c r="Q39" s="110"/>
      <c r="R39" s="110"/>
      <c r="S39" s="110"/>
      <c r="T39" s="110"/>
      <c r="U39" s="110"/>
      <c r="V39" s="110"/>
      <c r="W39" s="108"/>
    </row>
    <row r="40" spans="1:23" ht="12.75" customHeight="1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8"/>
      <c r="N40" s="106"/>
      <c r="O40" s="110"/>
      <c r="P40" s="110"/>
      <c r="Q40" s="110"/>
      <c r="R40" s="110"/>
      <c r="S40" s="110"/>
      <c r="T40" s="110"/>
      <c r="U40" s="110"/>
      <c r="V40" s="110"/>
      <c r="W40" s="108"/>
    </row>
    <row r="41" spans="1:23" ht="12.75" customHeight="1">
      <c r="A41" s="109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  <c r="N41" s="109"/>
      <c r="O41" s="110"/>
      <c r="P41" s="110"/>
      <c r="Q41" s="110"/>
      <c r="R41" s="110"/>
      <c r="S41" s="110"/>
      <c r="T41" s="110"/>
      <c r="U41" s="110"/>
      <c r="V41" s="110"/>
      <c r="W41" s="108"/>
    </row>
    <row r="42" spans="1:23" ht="12.7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3"/>
      <c r="O42" s="24"/>
      <c r="P42" s="24"/>
      <c r="Q42" s="24"/>
      <c r="R42" s="24"/>
      <c r="S42" s="24"/>
      <c r="T42" s="24"/>
      <c r="U42" s="24"/>
      <c r="V42" s="24"/>
      <c r="W42" s="25"/>
    </row>
    <row r="43" spans="1:23" ht="13.5" thickBo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39"/>
      <c r="O43" s="40"/>
      <c r="P43" s="40"/>
      <c r="Q43" s="40"/>
      <c r="R43" s="40"/>
      <c r="S43" s="40"/>
      <c r="T43" s="40"/>
      <c r="U43" s="40"/>
      <c r="V43" s="40"/>
      <c r="W43" s="41"/>
    </row>
    <row r="44" spans="1:23" ht="12.75">
      <c r="A44" s="93"/>
      <c r="B44" s="95"/>
      <c r="C44" s="95"/>
      <c r="D44" s="105"/>
      <c r="E44" s="105"/>
      <c r="F44" s="105"/>
      <c r="G44" s="85"/>
      <c r="H44" s="85"/>
      <c r="I44" s="85"/>
      <c r="J44" s="85"/>
      <c r="K44" s="95"/>
      <c r="L44" s="95"/>
      <c r="M44" s="97"/>
      <c r="N44" s="82"/>
      <c r="O44" s="82"/>
      <c r="P44" s="82"/>
      <c r="Q44" s="100"/>
      <c r="R44" s="101"/>
      <c r="S44" s="101"/>
      <c r="T44" s="102"/>
      <c r="U44" s="82"/>
      <c r="V44" s="82"/>
      <c r="W44" s="82"/>
    </row>
    <row r="45" spans="1:23" ht="13.5" thickBot="1">
      <c r="A45" s="94"/>
      <c r="B45" s="96"/>
      <c r="C45" s="96"/>
      <c r="D45" s="85"/>
      <c r="E45" s="85"/>
      <c r="F45" s="85"/>
      <c r="G45" s="85"/>
      <c r="H45" s="85"/>
      <c r="I45" s="85"/>
      <c r="J45" s="85"/>
      <c r="K45" s="96"/>
      <c r="L45" s="96"/>
      <c r="M45" s="98"/>
      <c r="N45" s="83"/>
      <c r="O45" s="83"/>
      <c r="P45" s="83"/>
      <c r="Q45" s="103"/>
      <c r="R45" s="86"/>
      <c r="S45" s="86"/>
      <c r="T45" s="104"/>
      <c r="U45" s="83"/>
      <c r="V45" s="83"/>
      <c r="W45" s="83"/>
    </row>
    <row r="46" spans="1:23" ht="12.75">
      <c r="A46" s="93"/>
      <c r="B46" s="95"/>
      <c r="C46" s="95"/>
      <c r="D46" s="105"/>
      <c r="E46" s="105"/>
      <c r="F46" s="105"/>
      <c r="G46" s="85"/>
      <c r="H46" s="85"/>
      <c r="I46" s="85"/>
      <c r="J46" s="85"/>
      <c r="K46" s="95"/>
      <c r="L46" s="95"/>
      <c r="M46" s="97"/>
      <c r="N46" s="82"/>
      <c r="O46" s="99"/>
      <c r="P46" s="82"/>
      <c r="Q46" s="100"/>
      <c r="R46" s="101"/>
      <c r="S46" s="101"/>
      <c r="T46" s="102"/>
      <c r="U46" s="82"/>
      <c r="V46" s="82"/>
      <c r="W46" s="82"/>
    </row>
    <row r="47" spans="1:23" ht="13.5" thickBot="1">
      <c r="A47" s="94"/>
      <c r="B47" s="96"/>
      <c r="C47" s="96"/>
      <c r="D47" s="85"/>
      <c r="E47" s="85"/>
      <c r="F47" s="85"/>
      <c r="G47" s="85"/>
      <c r="H47" s="85"/>
      <c r="I47" s="85"/>
      <c r="J47" s="85"/>
      <c r="K47" s="96"/>
      <c r="L47" s="96"/>
      <c r="M47" s="98"/>
      <c r="N47" s="83"/>
      <c r="O47" s="83"/>
      <c r="P47" s="83"/>
      <c r="Q47" s="103"/>
      <c r="R47" s="86"/>
      <c r="S47" s="86"/>
      <c r="T47" s="104"/>
      <c r="U47" s="83"/>
      <c r="V47" s="83"/>
      <c r="W47" s="83"/>
    </row>
    <row r="48" spans="1:23" ht="12.75">
      <c r="A48" s="93"/>
      <c r="B48" s="95"/>
      <c r="C48" s="95"/>
      <c r="D48" s="105"/>
      <c r="E48" s="105"/>
      <c r="F48" s="105"/>
      <c r="G48" s="85"/>
      <c r="H48" s="85"/>
      <c r="I48" s="85"/>
      <c r="J48" s="85"/>
      <c r="K48" s="95"/>
      <c r="L48" s="95"/>
      <c r="M48" s="97"/>
      <c r="N48" s="82"/>
      <c r="O48" s="99"/>
      <c r="P48" s="82"/>
      <c r="Q48" s="100"/>
      <c r="R48" s="101"/>
      <c r="S48" s="101"/>
      <c r="T48" s="102"/>
      <c r="U48" s="82"/>
      <c r="V48" s="82"/>
      <c r="W48" s="82"/>
    </row>
    <row r="49" spans="1:23" ht="13.5" thickBot="1">
      <c r="A49" s="94"/>
      <c r="B49" s="96"/>
      <c r="C49" s="96"/>
      <c r="D49" s="85"/>
      <c r="E49" s="85"/>
      <c r="F49" s="85"/>
      <c r="G49" s="85"/>
      <c r="H49" s="85"/>
      <c r="I49" s="85"/>
      <c r="J49" s="85"/>
      <c r="K49" s="96"/>
      <c r="L49" s="96"/>
      <c r="M49" s="98"/>
      <c r="N49" s="83"/>
      <c r="O49" s="83"/>
      <c r="P49" s="83"/>
      <c r="Q49" s="103"/>
      <c r="R49" s="86"/>
      <c r="S49" s="86"/>
      <c r="T49" s="104"/>
      <c r="U49" s="83"/>
      <c r="V49" s="83"/>
      <c r="W49" s="83"/>
    </row>
    <row r="50" spans="1:23" ht="12.75">
      <c r="A50" s="93"/>
      <c r="B50" s="95"/>
      <c r="C50" s="95"/>
      <c r="D50" s="105"/>
      <c r="E50" s="105"/>
      <c r="F50" s="105"/>
      <c r="G50" s="85"/>
      <c r="H50" s="85"/>
      <c r="I50" s="85"/>
      <c r="J50" s="85"/>
      <c r="K50" s="95"/>
      <c r="L50" s="95"/>
      <c r="M50" s="97"/>
      <c r="N50" s="82" t="s">
        <v>69</v>
      </c>
      <c r="O50" s="99" t="s">
        <v>70</v>
      </c>
      <c r="P50" s="82"/>
      <c r="Q50" s="100"/>
      <c r="R50" s="101"/>
      <c r="S50" s="101"/>
      <c r="T50" s="102"/>
      <c r="U50" s="82" t="s">
        <v>16</v>
      </c>
      <c r="V50" s="82"/>
      <c r="W50" s="82"/>
    </row>
    <row r="51" spans="1:23" ht="13.5" thickBot="1">
      <c r="A51" s="94"/>
      <c r="B51" s="96"/>
      <c r="C51" s="96"/>
      <c r="D51" s="85"/>
      <c r="E51" s="85"/>
      <c r="F51" s="85"/>
      <c r="G51" s="85"/>
      <c r="H51" s="85"/>
      <c r="I51" s="85"/>
      <c r="J51" s="85"/>
      <c r="K51" s="96"/>
      <c r="L51" s="96"/>
      <c r="M51" s="98"/>
      <c r="N51" s="83"/>
      <c r="O51" s="83"/>
      <c r="P51" s="83"/>
      <c r="Q51" s="103"/>
      <c r="R51" s="86"/>
      <c r="S51" s="86"/>
      <c r="T51" s="104"/>
      <c r="U51" s="83"/>
      <c r="V51" s="83"/>
      <c r="W51" s="83"/>
    </row>
    <row r="52" spans="1:23" ht="12.75">
      <c r="A52" s="93"/>
      <c r="B52" s="95"/>
      <c r="C52" s="95"/>
      <c r="D52" s="105"/>
      <c r="E52" s="105"/>
      <c r="F52" s="105"/>
      <c r="G52" s="85"/>
      <c r="H52" s="85"/>
      <c r="I52" s="85"/>
      <c r="J52" s="85"/>
      <c r="K52" s="95"/>
      <c r="L52" s="95"/>
      <c r="M52" s="97"/>
      <c r="N52" s="82" t="s">
        <v>31</v>
      </c>
      <c r="O52" s="99">
        <v>39748</v>
      </c>
      <c r="P52" s="82"/>
      <c r="Q52" s="100" t="s">
        <v>32</v>
      </c>
      <c r="R52" s="101"/>
      <c r="S52" s="101"/>
      <c r="T52" s="102"/>
      <c r="U52" s="82" t="s">
        <v>16</v>
      </c>
      <c r="V52" s="82"/>
      <c r="W52" s="82"/>
    </row>
    <row r="53" spans="1:23" ht="13.5" thickBot="1">
      <c r="A53" s="94"/>
      <c r="B53" s="96"/>
      <c r="C53" s="96"/>
      <c r="D53" s="85"/>
      <c r="E53" s="85"/>
      <c r="F53" s="85"/>
      <c r="G53" s="85"/>
      <c r="H53" s="85"/>
      <c r="I53" s="85"/>
      <c r="J53" s="85"/>
      <c r="K53" s="96"/>
      <c r="L53" s="96"/>
      <c r="M53" s="98"/>
      <c r="N53" s="83"/>
      <c r="O53" s="83"/>
      <c r="P53" s="83"/>
      <c r="Q53" s="103"/>
      <c r="R53" s="86"/>
      <c r="S53" s="86"/>
      <c r="T53" s="104"/>
      <c r="U53" s="83"/>
      <c r="V53" s="83"/>
      <c r="W53" s="83"/>
    </row>
    <row r="54" spans="1:23" ht="12.75">
      <c r="A54" s="93"/>
      <c r="B54" s="95"/>
      <c r="C54" s="95"/>
      <c r="D54" s="95"/>
      <c r="E54" s="95"/>
      <c r="F54" s="95"/>
      <c r="G54" s="96"/>
      <c r="H54" s="96"/>
      <c r="I54" s="96"/>
      <c r="J54" s="96"/>
      <c r="K54" s="95"/>
      <c r="L54" s="95"/>
      <c r="M54" s="97"/>
      <c r="N54" s="82" t="s">
        <v>33</v>
      </c>
      <c r="O54" s="82" t="s">
        <v>34</v>
      </c>
      <c r="P54" s="82" t="s">
        <v>35</v>
      </c>
      <c r="Q54" s="92" t="s">
        <v>36</v>
      </c>
      <c r="R54" s="88"/>
      <c r="S54" s="88"/>
      <c r="T54" s="89"/>
      <c r="U54" s="82" t="s">
        <v>37</v>
      </c>
      <c r="V54" s="82" t="s">
        <v>38</v>
      </c>
      <c r="W54" s="82" t="s">
        <v>39</v>
      </c>
    </row>
    <row r="55" spans="1:23" ht="13.5" thickBot="1">
      <c r="A55" s="94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8"/>
      <c r="N55" s="83"/>
      <c r="O55" s="83"/>
      <c r="P55" s="83"/>
      <c r="Q55" s="90"/>
      <c r="R55" s="90"/>
      <c r="S55" s="90"/>
      <c r="T55" s="91"/>
      <c r="U55" s="83"/>
      <c r="V55" s="83"/>
      <c r="W55" s="83"/>
    </row>
    <row r="56" spans="1:23" ht="12.75">
      <c r="A56" s="23"/>
      <c r="B56" s="24"/>
      <c r="C56" s="24"/>
      <c r="D56" s="24"/>
      <c r="E56" s="24"/>
      <c r="F56" s="24"/>
      <c r="G56" s="5"/>
      <c r="H56" s="5"/>
      <c r="I56" s="24"/>
      <c r="J56" s="24"/>
      <c r="K56" s="24"/>
      <c r="L56" s="24"/>
      <c r="M56" s="25"/>
      <c r="N56" s="20"/>
      <c r="O56" s="22"/>
      <c r="P56" s="20"/>
      <c r="Q56" s="22"/>
      <c r="R56" s="42"/>
      <c r="S56" s="22"/>
      <c r="T56" s="20"/>
      <c r="U56" s="22"/>
      <c r="V56" s="20"/>
      <c r="W56" s="22"/>
    </row>
    <row r="57" spans="1:23" ht="13.5" thickBot="1">
      <c r="A57" s="23"/>
      <c r="B57" s="43"/>
      <c r="C57" s="24"/>
      <c r="D57" s="44"/>
      <c r="E57" s="44"/>
      <c r="F57" s="44"/>
      <c r="G57" s="24"/>
      <c r="H57" s="24"/>
      <c r="I57" s="44"/>
      <c r="J57" s="24"/>
      <c r="K57" s="44"/>
      <c r="L57" s="24"/>
      <c r="M57" s="45"/>
      <c r="N57" s="39" t="s">
        <v>40</v>
      </c>
      <c r="O57" s="46"/>
      <c r="P57" s="39" t="s">
        <v>41</v>
      </c>
      <c r="Q57" s="47" t="s">
        <v>16</v>
      </c>
      <c r="R57" s="39" t="s">
        <v>42</v>
      </c>
      <c r="S57" s="47"/>
      <c r="T57" s="39" t="s">
        <v>43</v>
      </c>
      <c r="U57" s="47"/>
      <c r="V57" s="39" t="s">
        <v>44</v>
      </c>
      <c r="W57" s="47" t="s">
        <v>45</v>
      </c>
    </row>
    <row r="58" spans="1:23" ht="12.75">
      <c r="A58" s="23"/>
      <c r="B58" s="24"/>
      <c r="C58" s="24"/>
      <c r="D58" s="84"/>
      <c r="E58" s="84"/>
      <c r="F58" s="84"/>
      <c r="G58" s="85"/>
      <c r="H58" s="85"/>
      <c r="I58" s="85"/>
      <c r="J58" s="85"/>
      <c r="K58" s="85"/>
      <c r="L58" s="5"/>
      <c r="M58" s="29"/>
      <c r="N58" s="20"/>
      <c r="O58" s="22"/>
      <c r="P58" s="21"/>
      <c r="Q58" s="87" t="s">
        <v>71</v>
      </c>
      <c r="R58" s="88"/>
      <c r="S58" s="88"/>
      <c r="T58" s="88"/>
      <c r="U58" s="89"/>
      <c r="V58" s="48"/>
      <c r="W58" s="48"/>
    </row>
    <row r="59" spans="1:23" ht="13.5" thickBot="1">
      <c r="A59" s="39"/>
      <c r="B59" s="49"/>
      <c r="C59" s="40"/>
      <c r="D59" s="86"/>
      <c r="E59" s="86"/>
      <c r="F59" s="86"/>
      <c r="G59" s="86"/>
      <c r="H59" s="86"/>
      <c r="I59" s="86"/>
      <c r="J59" s="86"/>
      <c r="K59" s="86"/>
      <c r="L59" s="40"/>
      <c r="M59" s="41"/>
      <c r="N59" s="39" t="s">
        <v>46</v>
      </c>
      <c r="O59" s="47" t="s">
        <v>47</v>
      </c>
      <c r="P59" s="40" t="s">
        <v>48</v>
      </c>
      <c r="Q59" s="90"/>
      <c r="R59" s="90"/>
      <c r="S59" s="90"/>
      <c r="T59" s="90"/>
      <c r="U59" s="91"/>
      <c r="V59" s="50" t="s">
        <v>49</v>
      </c>
      <c r="W59" s="50" t="s">
        <v>68</v>
      </c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1:13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</sheetData>
  <sheetProtection/>
  <mergeCells count="120">
    <mergeCell ref="A13:M13"/>
    <mergeCell ref="N13:W13"/>
    <mergeCell ref="A14:M14"/>
    <mergeCell ref="N14:W14"/>
    <mergeCell ref="A15:M15"/>
    <mergeCell ref="N15:W15"/>
    <mergeCell ref="A16:M16"/>
    <mergeCell ref="N16:W16"/>
    <mergeCell ref="A17:M17"/>
    <mergeCell ref="N17:W17"/>
    <mergeCell ref="A18:M18"/>
    <mergeCell ref="N18:W18"/>
    <mergeCell ref="A19:M19"/>
    <mergeCell ref="N19:W19"/>
    <mergeCell ref="I24:K24"/>
    <mergeCell ref="S24:U24"/>
    <mergeCell ref="I25:K25"/>
    <mergeCell ref="S25:U25"/>
    <mergeCell ref="I26:K26"/>
    <mergeCell ref="S26:U26"/>
    <mergeCell ref="I27:K27"/>
    <mergeCell ref="S27:U27"/>
    <mergeCell ref="I28:K28"/>
    <mergeCell ref="S28:U28"/>
    <mergeCell ref="I29:K29"/>
    <mergeCell ref="S29:U29"/>
    <mergeCell ref="A34:M35"/>
    <mergeCell ref="N34:W35"/>
    <mergeCell ref="A36:M37"/>
    <mergeCell ref="N36:W37"/>
    <mergeCell ref="A38:M39"/>
    <mergeCell ref="N38:W39"/>
    <mergeCell ref="A40:M41"/>
    <mergeCell ref="N40:W41"/>
    <mergeCell ref="A44:A45"/>
    <mergeCell ref="B44:B45"/>
    <mergeCell ref="C44:C45"/>
    <mergeCell ref="D44:J45"/>
    <mergeCell ref="K44:K45"/>
    <mergeCell ref="L44:L45"/>
    <mergeCell ref="M44:M45"/>
    <mergeCell ref="N44:N45"/>
    <mergeCell ref="O44:O45"/>
    <mergeCell ref="P44:P45"/>
    <mergeCell ref="Q44:T45"/>
    <mergeCell ref="U44:U45"/>
    <mergeCell ref="V44:V45"/>
    <mergeCell ref="W44:W45"/>
    <mergeCell ref="A46:A47"/>
    <mergeCell ref="B46:B47"/>
    <mergeCell ref="C46:C47"/>
    <mergeCell ref="D46:J47"/>
    <mergeCell ref="K46:K47"/>
    <mergeCell ref="L46:L47"/>
    <mergeCell ref="M46:M47"/>
    <mergeCell ref="N46:N47"/>
    <mergeCell ref="O46:O47"/>
    <mergeCell ref="P46:P47"/>
    <mergeCell ref="Q46:T47"/>
    <mergeCell ref="U46:U47"/>
    <mergeCell ref="V46:V47"/>
    <mergeCell ref="W46:W47"/>
    <mergeCell ref="A48:A49"/>
    <mergeCell ref="B48:B49"/>
    <mergeCell ref="C48:C49"/>
    <mergeCell ref="D48:J49"/>
    <mergeCell ref="K48:K49"/>
    <mergeCell ref="L48:L49"/>
    <mergeCell ref="M48:M49"/>
    <mergeCell ref="N48:N49"/>
    <mergeCell ref="O48:O49"/>
    <mergeCell ref="P48:P49"/>
    <mergeCell ref="Q48:T49"/>
    <mergeCell ref="U48:U49"/>
    <mergeCell ref="V48:V49"/>
    <mergeCell ref="W48:W49"/>
    <mergeCell ref="A50:A51"/>
    <mergeCell ref="B50:B51"/>
    <mergeCell ref="C50:C51"/>
    <mergeCell ref="D50:J51"/>
    <mergeCell ref="K50:K51"/>
    <mergeCell ref="L50:L51"/>
    <mergeCell ref="M50:M51"/>
    <mergeCell ref="N50:N51"/>
    <mergeCell ref="O50:O51"/>
    <mergeCell ref="P50:P51"/>
    <mergeCell ref="Q50:T51"/>
    <mergeCell ref="U50:U51"/>
    <mergeCell ref="V50:V51"/>
    <mergeCell ref="W50:W51"/>
    <mergeCell ref="A52:A53"/>
    <mergeCell ref="B52:B53"/>
    <mergeCell ref="C52:C53"/>
    <mergeCell ref="D52:J53"/>
    <mergeCell ref="K52:K53"/>
    <mergeCell ref="L52:L53"/>
    <mergeCell ref="M52:M53"/>
    <mergeCell ref="N52:N53"/>
    <mergeCell ref="O52:O53"/>
    <mergeCell ref="P52:P53"/>
    <mergeCell ref="Q52:T53"/>
    <mergeCell ref="U52:U53"/>
    <mergeCell ref="V52:V53"/>
    <mergeCell ref="W52:W53"/>
    <mergeCell ref="A54:A55"/>
    <mergeCell ref="B54:B55"/>
    <mergeCell ref="C54:C55"/>
    <mergeCell ref="D54:J55"/>
    <mergeCell ref="K54:K55"/>
    <mergeCell ref="L54:L55"/>
    <mergeCell ref="M54:M55"/>
    <mergeCell ref="N54:N55"/>
    <mergeCell ref="V54:V55"/>
    <mergeCell ref="W54:W55"/>
    <mergeCell ref="D58:K59"/>
    <mergeCell ref="Q58:U59"/>
    <mergeCell ref="O54:O55"/>
    <mergeCell ref="P54:P55"/>
    <mergeCell ref="Q54:T55"/>
    <mergeCell ref="U54:U55"/>
  </mergeCells>
  <printOptions/>
  <pageMargins left="0.26" right="0.23" top="0.47" bottom="0.55" header="0.27" footer="0.29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96"/>
  <sheetViews>
    <sheetView tabSelected="1" zoomScale="70" zoomScaleNormal="70" zoomScalePageLayoutView="0" workbookViewId="0" topLeftCell="A40">
      <selection activeCell="C50" sqref="C50"/>
    </sheetView>
  </sheetViews>
  <sheetFormatPr defaultColWidth="9.140625" defaultRowHeight="12.75"/>
  <cols>
    <col min="1" max="1" width="5.57421875" style="0" customWidth="1"/>
    <col min="2" max="2" width="9.57421875" style="0" customWidth="1"/>
    <col min="4" max="4" width="3.421875" style="0" customWidth="1"/>
    <col min="5" max="5" width="20.7109375" style="0" customWidth="1"/>
    <col min="6" max="6" width="10.7109375" style="0" customWidth="1"/>
    <col min="7" max="7" width="10.7109375" style="0" bestFit="1" customWidth="1"/>
    <col min="8" max="8" width="14.57421875" style="0" customWidth="1"/>
    <col min="9" max="9" width="16.00390625" style="0" customWidth="1"/>
    <col min="10" max="10" width="13.7109375" style="0" customWidth="1"/>
    <col min="11" max="11" width="8.28125" style="0" customWidth="1"/>
    <col min="12" max="12" width="11.421875" style="0" customWidth="1"/>
    <col min="13" max="13" width="13.00390625" style="0" customWidth="1"/>
    <col min="14" max="14" width="11.8515625" style="0" customWidth="1"/>
    <col min="15" max="15" width="9.00390625" style="0" customWidth="1"/>
    <col min="16" max="16" width="10.421875" style="0" customWidth="1"/>
    <col min="17" max="17" width="15.28125" style="9" customWidth="1"/>
  </cols>
  <sheetData>
    <row r="1" ht="12.75"/>
    <row r="2" ht="12.75"/>
    <row r="3" spans="1:10" ht="15.75">
      <c r="A3" s="16" t="s">
        <v>58</v>
      </c>
      <c r="F3" t="s">
        <v>14</v>
      </c>
      <c r="G3" s="18">
        <v>39933</v>
      </c>
      <c r="J3" s="80"/>
    </row>
    <row r="4" spans="1:10" ht="12.75">
      <c r="A4" t="s">
        <v>22</v>
      </c>
      <c r="F4" t="s">
        <v>15</v>
      </c>
      <c r="G4" t="s">
        <v>16</v>
      </c>
      <c r="J4" s="79"/>
    </row>
    <row r="5" ht="12.75"/>
    <row r="6" ht="12.75"/>
    <row r="7" ht="12.75"/>
    <row r="9" spans="2:5" ht="12.75">
      <c r="B9" s="1" t="s">
        <v>64</v>
      </c>
      <c r="C9" s="1"/>
      <c r="D9" s="1"/>
      <c r="E9" s="2"/>
    </row>
    <row r="10" spans="2:5" ht="12.75">
      <c r="B10" s="3"/>
      <c r="C10" s="3"/>
      <c r="D10" s="3"/>
      <c r="E10" s="4"/>
    </row>
    <row r="11" spans="2:17" s="13" customFormat="1" ht="44.25" customHeight="1">
      <c r="B11" s="131"/>
      <c r="C11" s="132"/>
      <c r="D11" s="133"/>
      <c r="E11" s="137" t="s">
        <v>0</v>
      </c>
      <c r="F11" s="138"/>
      <c r="G11" s="57" t="s">
        <v>1</v>
      </c>
      <c r="H11" s="58" t="s">
        <v>5</v>
      </c>
      <c r="I11" s="58" t="s">
        <v>12</v>
      </c>
      <c r="J11" s="58" t="s">
        <v>11</v>
      </c>
      <c r="K11" s="58" t="s">
        <v>6</v>
      </c>
      <c r="L11" s="58" t="s">
        <v>7</v>
      </c>
      <c r="M11" s="58" t="s">
        <v>8</v>
      </c>
      <c r="N11" s="58" t="s">
        <v>10</v>
      </c>
      <c r="O11" s="59" t="s">
        <v>2</v>
      </c>
      <c r="P11" s="58" t="s">
        <v>9</v>
      </c>
      <c r="Q11" s="58" t="s">
        <v>13</v>
      </c>
    </row>
    <row r="12" spans="2:17" ht="12.75">
      <c r="B12" s="60"/>
      <c r="C12" s="5"/>
      <c r="D12" s="10"/>
      <c r="E12" s="141"/>
      <c r="F12" s="142"/>
      <c r="G12" s="10"/>
      <c r="H12" s="11"/>
      <c r="I12" s="11"/>
      <c r="J12" s="11"/>
      <c r="K12" s="73">
        <f>COS(ATAN(N12/L12))</f>
        <v>0.9559130002759627</v>
      </c>
      <c r="L12" s="73">
        <f>L13+L20</f>
        <v>606.4660889654817</v>
      </c>
      <c r="M12" s="73">
        <f>SQRT(L12^2+N12^2)</f>
        <v>634.4364903400215</v>
      </c>
      <c r="N12" s="73">
        <f>N13+N20</f>
        <v>186.30228986750677</v>
      </c>
      <c r="O12" s="74">
        <v>230</v>
      </c>
      <c r="P12" s="73">
        <f>M12/(SQRT(2)*O12)</f>
        <v>1.9504971502244466</v>
      </c>
      <c r="Q12" s="61">
        <f>SUMPRODUCT(Q14:Q24,G14:G24)</f>
        <v>14855.254500201907</v>
      </c>
    </row>
    <row r="13" spans="2:17" s="4" customFormat="1" ht="12.75">
      <c r="B13" s="66"/>
      <c r="C13" s="67"/>
      <c r="D13" s="68"/>
      <c r="E13" s="139" t="s">
        <v>3</v>
      </c>
      <c r="F13" s="140"/>
      <c r="G13" s="68"/>
      <c r="H13" s="69"/>
      <c r="I13" s="69"/>
      <c r="J13" s="69"/>
      <c r="K13" s="69"/>
      <c r="L13" s="72">
        <f>SUMPRODUCT(L14:L19,G14:G19)</f>
        <v>221.8</v>
      </c>
      <c r="M13" s="71">
        <f>SUMPRODUCT(M14:M19,G14:G19)</f>
        <v>221.8</v>
      </c>
      <c r="N13" s="72">
        <f>SUM(N14:N19)</f>
        <v>0</v>
      </c>
      <c r="O13" s="71">
        <v>24</v>
      </c>
      <c r="P13" s="72">
        <f>SUMPRODUCT(P14:P19,G14:G19)</f>
        <v>9.241666666666667</v>
      </c>
      <c r="Q13" s="70"/>
    </row>
    <row r="14" spans="2:17" ht="12.75">
      <c r="B14" s="134" t="s">
        <v>20</v>
      </c>
      <c r="C14" s="135"/>
      <c r="D14" s="135"/>
      <c r="E14" s="136" t="s">
        <v>19</v>
      </c>
      <c r="F14" s="135"/>
      <c r="G14" s="8">
        <v>1</v>
      </c>
      <c r="H14" s="12">
        <v>24</v>
      </c>
      <c r="I14" s="12">
        <v>4</v>
      </c>
      <c r="J14" s="15">
        <v>1</v>
      </c>
      <c r="K14" s="14">
        <v>1</v>
      </c>
      <c r="L14" s="17">
        <f aca="true" t="shared" si="0" ref="L14:L19">O14*IF(O14&gt;320,SQRT(3),1)*P14*K14</f>
        <v>4</v>
      </c>
      <c r="M14" s="6">
        <f aca="true" t="shared" si="1" ref="M14:M19">SQRT(L14^2+N14^2)</f>
        <v>4</v>
      </c>
      <c r="N14" s="6">
        <f aca="true" t="shared" si="2" ref="N14:N19">L14*TAN(ACOS(K14))</f>
        <v>0</v>
      </c>
      <c r="O14" s="6">
        <v>24</v>
      </c>
      <c r="P14" s="17">
        <f>I14/(J14*K14*O14*IF(O14&gt;230,SQRT(3),1))</f>
        <v>0.16666666666666666</v>
      </c>
      <c r="Q14" s="62">
        <f aca="true" t="shared" si="3" ref="Q14:Q19">H14*M14</f>
        <v>96</v>
      </c>
    </row>
    <row r="15" spans="2:17" ht="12.75">
      <c r="B15" s="134" t="s">
        <v>21</v>
      </c>
      <c r="C15" s="135"/>
      <c r="D15" s="135"/>
      <c r="E15" s="136" t="s">
        <v>18</v>
      </c>
      <c r="F15" s="135"/>
      <c r="G15" s="8">
        <v>1</v>
      </c>
      <c r="H15" s="12">
        <v>24</v>
      </c>
      <c r="I15" s="12">
        <v>10</v>
      </c>
      <c r="J15" s="15">
        <v>1</v>
      </c>
      <c r="K15" s="14">
        <v>1</v>
      </c>
      <c r="L15" s="17">
        <f t="shared" si="0"/>
        <v>10</v>
      </c>
      <c r="M15" s="6">
        <f t="shared" si="1"/>
        <v>10</v>
      </c>
      <c r="N15" s="6">
        <f t="shared" si="2"/>
        <v>0</v>
      </c>
      <c r="O15" s="6">
        <v>24</v>
      </c>
      <c r="P15" s="17">
        <f>I15/(J15*K15*O15*IF(O15&gt;230,SQRT(3),1))</f>
        <v>0.4166666666666667</v>
      </c>
      <c r="Q15" s="62">
        <f t="shared" si="3"/>
        <v>240</v>
      </c>
    </row>
    <row r="16" spans="2:17" ht="12.75">
      <c r="B16" s="134" t="s">
        <v>57</v>
      </c>
      <c r="C16" s="135"/>
      <c r="D16" s="135"/>
      <c r="E16" s="136" t="s">
        <v>55</v>
      </c>
      <c r="F16" s="135"/>
      <c r="G16" s="8">
        <v>7</v>
      </c>
      <c r="H16" s="12">
        <v>24</v>
      </c>
      <c r="I16" s="12">
        <v>2.4</v>
      </c>
      <c r="J16" s="15">
        <v>1</v>
      </c>
      <c r="K16" s="14">
        <v>1</v>
      </c>
      <c r="L16" s="17">
        <f t="shared" si="0"/>
        <v>2.4</v>
      </c>
      <c r="M16" s="17">
        <f t="shared" si="1"/>
        <v>2.4</v>
      </c>
      <c r="N16" s="6">
        <f t="shared" si="2"/>
        <v>0</v>
      </c>
      <c r="O16" s="6">
        <v>24</v>
      </c>
      <c r="P16" s="17">
        <f>I16/(J16*K16*O16*IF(O16&gt;230,SQRT(3),1))</f>
        <v>0.09999999999999999</v>
      </c>
      <c r="Q16" s="61">
        <f t="shared" si="3"/>
        <v>57.599999999999994</v>
      </c>
    </row>
    <row r="17" spans="2:17" ht="12.75">
      <c r="B17" s="134" t="s">
        <v>52</v>
      </c>
      <c r="C17" s="135"/>
      <c r="D17" s="135"/>
      <c r="E17" s="143" t="s">
        <v>17</v>
      </c>
      <c r="F17" s="143"/>
      <c r="G17" s="6">
        <v>1</v>
      </c>
      <c r="H17" s="6">
        <v>20</v>
      </c>
      <c r="I17" s="6">
        <v>150</v>
      </c>
      <c r="J17" s="15">
        <v>1</v>
      </c>
      <c r="K17" s="14">
        <v>1</v>
      </c>
      <c r="L17" s="17">
        <f t="shared" si="0"/>
        <v>150</v>
      </c>
      <c r="M17" s="17">
        <f t="shared" si="1"/>
        <v>150</v>
      </c>
      <c r="N17" s="6">
        <f t="shared" si="2"/>
        <v>0</v>
      </c>
      <c r="O17" s="6">
        <v>24</v>
      </c>
      <c r="P17" s="17">
        <f>I17/(J17*K17*O17*IF(O17&gt;230,SQRT(3),1))</f>
        <v>6.25</v>
      </c>
      <c r="Q17" s="61">
        <f t="shared" si="3"/>
        <v>3000</v>
      </c>
    </row>
    <row r="18" spans="2:17" ht="12.75">
      <c r="B18" s="134" t="s">
        <v>59</v>
      </c>
      <c r="C18" s="145"/>
      <c r="D18" s="145"/>
      <c r="E18" s="144" t="s">
        <v>62</v>
      </c>
      <c r="F18" s="145"/>
      <c r="G18" s="19">
        <v>2</v>
      </c>
      <c r="H18" s="54">
        <v>24</v>
      </c>
      <c r="I18" s="54">
        <v>10.5</v>
      </c>
      <c r="J18" s="15">
        <v>1</v>
      </c>
      <c r="K18" s="55">
        <v>1</v>
      </c>
      <c r="L18" s="56">
        <f t="shared" si="0"/>
        <v>10.5</v>
      </c>
      <c r="M18" s="17">
        <f t="shared" si="1"/>
        <v>10.5</v>
      </c>
      <c r="N18" s="6">
        <f t="shared" si="2"/>
        <v>0</v>
      </c>
      <c r="O18" s="6">
        <v>24</v>
      </c>
      <c r="P18" s="17">
        <f>I18/(J18*K18*O18*IF(O18&gt;230,SQRT(3),1))</f>
        <v>0.4375</v>
      </c>
      <c r="Q18" s="61">
        <f t="shared" si="3"/>
        <v>252</v>
      </c>
    </row>
    <row r="19" spans="2:17" ht="12.75">
      <c r="B19" s="134" t="s">
        <v>60</v>
      </c>
      <c r="C19" s="145"/>
      <c r="D19" s="145"/>
      <c r="E19" s="144" t="s">
        <v>60</v>
      </c>
      <c r="F19" s="145"/>
      <c r="G19" s="19">
        <v>2</v>
      </c>
      <c r="H19" s="54">
        <v>24</v>
      </c>
      <c r="I19" s="54">
        <v>10</v>
      </c>
      <c r="J19" s="15">
        <v>1</v>
      </c>
      <c r="K19" s="55">
        <v>1</v>
      </c>
      <c r="L19" s="56">
        <f t="shared" si="0"/>
        <v>10</v>
      </c>
      <c r="M19" s="17">
        <f t="shared" si="1"/>
        <v>10</v>
      </c>
      <c r="N19" s="6">
        <f t="shared" si="2"/>
        <v>0</v>
      </c>
      <c r="O19" s="6">
        <v>24</v>
      </c>
      <c r="P19" s="17">
        <f>I19/(J19*K19*O19*IF(O19&gt;230,SQRT(3),1))</f>
        <v>0.4166666666666667</v>
      </c>
      <c r="Q19" s="61">
        <f t="shared" si="3"/>
        <v>240</v>
      </c>
    </row>
    <row r="20" spans="2:17" ht="12.75">
      <c r="B20" s="66"/>
      <c r="C20" s="67"/>
      <c r="D20" s="68"/>
      <c r="E20" s="139" t="s">
        <v>4</v>
      </c>
      <c r="F20" s="140"/>
      <c r="G20" s="67"/>
      <c r="H20" s="67"/>
      <c r="I20" s="67"/>
      <c r="J20" s="67"/>
      <c r="K20" s="71">
        <f>COS(ATAN(N20/L20))</f>
        <v>0.9</v>
      </c>
      <c r="L20" s="72">
        <f>SUMPRODUCT(G21:G24,L21:L24)</f>
        <v>384.6660889654818</v>
      </c>
      <c r="M20" s="72">
        <f>SQRT(L20^2+N20^2)</f>
        <v>427.40676551720196</v>
      </c>
      <c r="N20" s="72">
        <f>SUMPRODUCT(G21:G24,N21:N24)</f>
        <v>186.30228986750677</v>
      </c>
      <c r="O20" s="71">
        <v>230</v>
      </c>
      <c r="P20" s="72">
        <f>SUMPRODUCT(P21:P24,G21:G24)</f>
        <v>1.8582902848573999</v>
      </c>
      <c r="Q20" s="70"/>
    </row>
    <row r="21" spans="2:17" ht="12.75">
      <c r="B21" s="134" t="s">
        <v>54</v>
      </c>
      <c r="C21" s="145"/>
      <c r="D21" s="145"/>
      <c r="E21" s="144" t="s">
        <v>53</v>
      </c>
      <c r="F21" s="135"/>
      <c r="G21" s="19">
        <v>1</v>
      </c>
      <c r="H21" s="54">
        <v>20</v>
      </c>
      <c r="I21" s="54">
        <v>40</v>
      </c>
      <c r="J21" s="53">
        <v>1</v>
      </c>
      <c r="K21" s="76">
        <v>0.9</v>
      </c>
      <c r="L21" s="56">
        <f>O21*IF(O21&gt;230,SQRT(2),1)*P21*K21</f>
        <v>28.284271247461895</v>
      </c>
      <c r="M21" s="17">
        <f>SQRT(L21^2+N21^2)</f>
        <v>31.426968052735436</v>
      </c>
      <c r="N21" s="17">
        <f>L21*TAN(ACOS(K21))</f>
        <v>13.698697784375499</v>
      </c>
      <c r="O21" s="6">
        <v>230</v>
      </c>
      <c r="P21" s="17">
        <f>I21/(J21*K21*O21*SQRT(2))</f>
        <v>0.13663899153363235</v>
      </c>
      <c r="Q21" s="61">
        <f>H21*M21</f>
        <v>628.5393610547087</v>
      </c>
    </row>
    <row r="22" spans="2:17" ht="12.75">
      <c r="B22" s="134" t="s">
        <v>61</v>
      </c>
      <c r="C22" s="145"/>
      <c r="D22" s="145"/>
      <c r="E22" s="144" t="s">
        <v>63</v>
      </c>
      <c r="F22" s="145"/>
      <c r="G22" s="19">
        <v>1</v>
      </c>
      <c r="H22" s="54">
        <v>24</v>
      </c>
      <c r="I22" s="54">
        <v>24</v>
      </c>
      <c r="J22" s="53">
        <v>1</v>
      </c>
      <c r="K22" s="76">
        <v>0.9</v>
      </c>
      <c r="L22" s="56">
        <f>O22*IF(O22&gt;230,SQRT(2),1)*P22*K22</f>
        <v>16.970562748477143</v>
      </c>
      <c r="M22" s="17">
        <f>SQRT(L22^2+N22^2)</f>
        <v>18.856180831641268</v>
      </c>
      <c r="N22" s="17">
        <f>L22*TAN(ACOS(K22))</f>
        <v>8.2192186706253</v>
      </c>
      <c r="O22" s="6">
        <v>230</v>
      </c>
      <c r="P22" s="17">
        <f>I22/(J22*K22*O22*SQRT(2))</f>
        <v>0.08198339492017942</v>
      </c>
      <c r="Q22" s="61">
        <f>H22*M22</f>
        <v>452.54833995939043</v>
      </c>
    </row>
    <row r="23" spans="2:17" ht="12.75">
      <c r="B23" s="134" t="s">
        <v>56</v>
      </c>
      <c r="C23" s="145"/>
      <c r="D23" s="145"/>
      <c r="E23" s="144" t="s">
        <v>50</v>
      </c>
      <c r="F23" s="145"/>
      <c r="G23" s="6">
        <v>4</v>
      </c>
      <c r="H23" s="6">
        <v>24</v>
      </c>
      <c r="I23" s="6">
        <v>60</v>
      </c>
      <c r="J23" s="15">
        <v>1</v>
      </c>
      <c r="K23" s="77">
        <v>0.9</v>
      </c>
      <c r="L23" s="56">
        <f>O23*IF(O23&gt;230,SQRT(2),1)*P23*K23</f>
        <v>42.426406871192846</v>
      </c>
      <c r="M23" s="17">
        <f>SQRT(L23^2+N23^2)</f>
        <v>47.14045207910316</v>
      </c>
      <c r="N23" s="17">
        <f>L23*TAN(ACOS(K23))</f>
        <v>20.54804667656325</v>
      </c>
      <c r="O23" s="6">
        <v>230</v>
      </c>
      <c r="P23" s="17">
        <f>I23/(J23*K23*O23*SQRT(2))</f>
        <v>0.20495848730044852</v>
      </c>
      <c r="Q23" s="61">
        <f>H23*M23</f>
        <v>1131.3708498984759</v>
      </c>
    </row>
    <row r="24" spans="2:17" ht="12.75">
      <c r="B24" s="146" t="s">
        <v>56</v>
      </c>
      <c r="C24" s="147"/>
      <c r="D24" s="147"/>
      <c r="E24" s="147" t="s">
        <v>51</v>
      </c>
      <c r="F24" s="147"/>
      <c r="G24" s="64">
        <v>4</v>
      </c>
      <c r="H24" s="64">
        <v>24</v>
      </c>
      <c r="I24" s="64">
        <v>60</v>
      </c>
      <c r="J24" s="75">
        <v>1</v>
      </c>
      <c r="K24" s="78">
        <v>0.9</v>
      </c>
      <c r="L24" s="81">
        <f>O24*IF(O24&gt;230,SQRT(2),1)*P24*K24</f>
        <v>42.426406871192846</v>
      </c>
      <c r="M24" s="63">
        <f>SQRT(L24^2+N24^2)</f>
        <v>47.14045207910316</v>
      </c>
      <c r="N24" s="63">
        <f>L24*TAN(ACOS(K24))</f>
        <v>20.54804667656325</v>
      </c>
      <c r="O24" s="64">
        <v>230</v>
      </c>
      <c r="P24" s="63">
        <f>I24/(J24*K24*O24*SQRT(2))</f>
        <v>0.20495848730044852</v>
      </c>
      <c r="Q24" s="65">
        <f>H24*M24</f>
        <v>1131.3708498984759</v>
      </c>
    </row>
    <row r="25" ht="12.75">
      <c r="E25" s="7"/>
    </row>
    <row r="28" spans="1:17" s="4" customFormat="1" ht="12.75">
      <c r="A28"/>
      <c r="B28" s="1" t="s">
        <v>65</v>
      </c>
      <c r="C28" s="1"/>
      <c r="D28" s="1"/>
      <c r="E28" s="2"/>
      <c r="F28" s="2"/>
      <c r="G28" s="2"/>
      <c r="H28"/>
      <c r="I28"/>
      <c r="J28"/>
      <c r="K28"/>
      <c r="L28"/>
      <c r="M28"/>
      <c r="N28"/>
      <c r="O28"/>
      <c r="P28"/>
      <c r="Q28" s="9"/>
    </row>
    <row r="29" spans="1:17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9"/>
    </row>
    <row r="30" spans="1:17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 s="9"/>
    </row>
    <row r="31" spans="1:17" s="4" customFormat="1" ht="44.25" customHeight="1">
      <c r="A31"/>
      <c r="B31" s="131"/>
      <c r="C31" s="132"/>
      <c r="D31" s="133"/>
      <c r="E31" s="137" t="s">
        <v>0</v>
      </c>
      <c r="F31" s="138"/>
      <c r="G31" s="57" t="s">
        <v>1</v>
      </c>
      <c r="H31" s="58" t="s">
        <v>5</v>
      </c>
      <c r="I31" s="58" t="s">
        <v>12</v>
      </c>
      <c r="J31" s="58" t="s">
        <v>11</v>
      </c>
      <c r="K31" s="58" t="s">
        <v>6</v>
      </c>
      <c r="L31" s="58" t="s">
        <v>7</v>
      </c>
      <c r="M31" s="58" t="s">
        <v>8</v>
      </c>
      <c r="N31" s="58" t="s">
        <v>10</v>
      </c>
      <c r="O31" s="59" t="s">
        <v>2</v>
      </c>
      <c r="P31" s="58" t="s">
        <v>9</v>
      </c>
      <c r="Q31" s="58" t="s">
        <v>13</v>
      </c>
    </row>
    <row r="32" spans="2:17" ht="15.75" customHeight="1">
      <c r="B32" s="60"/>
      <c r="C32" s="5"/>
      <c r="D32" s="10"/>
      <c r="E32" s="141"/>
      <c r="F32" s="142"/>
      <c r="G32" s="10"/>
      <c r="H32" s="11"/>
      <c r="I32" s="11"/>
      <c r="J32" s="11"/>
      <c r="K32" s="73">
        <f>COS(ATAN(N32/L32))</f>
        <v>0.9542751106216537</v>
      </c>
      <c r="L32" s="73">
        <f>L33+L40</f>
        <v>568.4955262170047</v>
      </c>
      <c r="M32" s="73">
        <f>SQRT(L32^2+N32^2)</f>
        <v>595.735464426672</v>
      </c>
      <c r="N32" s="73">
        <f>N33+N40</f>
        <v>178.0830711968815</v>
      </c>
      <c r="O32" s="74">
        <v>230</v>
      </c>
      <c r="P32" s="73">
        <f>M32/(SQRT(2)*O32)</f>
        <v>1.831515594301813</v>
      </c>
      <c r="Q32" s="61">
        <f>SUMPRODUCT(Q34:Q44,G34:G44)</f>
        <v>13898.706160242516</v>
      </c>
    </row>
    <row r="33" spans="2:17" ht="15.75" customHeight="1">
      <c r="B33" s="66"/>
      <c r="C33" s="67"/>
      <c r="D33" s="68"/>
      <c r="E33" s="139" t="s">
        <v>3</v>
      </c>
      <c r="F33" s="140"/>
      <c r="G33" s="68"/>
      <c r="H33" s="69"/>
      <c r="I33" s="69"/>
      <c r="J33" s="69"/>
      <c r="K33" s="69"/>
      <c r="L33" s="72">
        <f>SUMPRODUCT(L34:L39,G34:G39)</f>
        <v>200.8</v>
      </c>
      <c r="M33" s="71">
        <f>SUMPRODUCT(M34:M39,G34:G39)</f>
        <v>200.8</v>
      </c>
      <c r="N33" s="72">
        <f>SUM(N34:N38)</f>
        <v>0</v>
      </c>
      <c r="O33" s="71">
        <v>24</v>
      </c>
      <c r="P33" s="72">
        <f>SUMPRODUCT(P34:P39,G34:G39)</f>
        <v>8.366666666666667</v>
      </c>
      <c r="Q33" s="70"/>
    </row>
    <row r="34" spans="2:17" ht="15.75" customHeight="1">
      <c r="B34" s="134" t="s">
        <v>20</v>
      </c>
      <c r="C34" s="135"/>
      <c r="D34" s="135"/>
      <c r="E34" s="136" t="s">
        <v>19</v>
      </c>
      <c r="F34" s="135"/>
      <c r="G34" s="8">
        <v>1</v>
      </c>
      <c r="H34" s="12">
        <v>24</v>
      </c>
      <c r="I34" s="12">
        <v>4</v>
      </c>
      <c r="J34" s="15">
        <v>1</v>
      </c>
      <c r="K34" s="14">
        <v>1</v>
      </c>
      <c r="L34" s="17">
        <f aca="true" t="shared" si="4" ref="L34:L39">O34*IF(O34&gt;320,SQRT(3),1)*P34*K34</f>
        <v>4</v>
      </c>
      <c r="M34" s="6">
        <f aca="true" t="shared" si="5" ref="M34:M39">SQRT(L34^2+N34^2)</f>
        <v>4</v>
      </c>
      <c r="N34" s="6">
        <f aca="true" t="shared" si="6" ref="N34:N39">L34*TAN(ACOS(K34))</f>
        <v>0</v>
      </c>
      <c r="O34" s="6">
        <v>24</v>
      </c>
      <c r="P34" s="17">
        <f>I34/(J34*K34*O34*IF(O34&gt;230,SQRT(3),1))</f>
        <v>0.16666666666666666</v>
      </c>
      <c r="Q34" s="62">
        <f aca="true" t="shared" si="7" ref="Q34:Q39">H34*M34</f>
        <v>96</v>
      </c>
    </row>
    <row r="35" spans="2:17" ht="15.75" customHeight="1">
      <c r="B35" s="134" t="s">
        <v>21</v>
      </c>
      <c r="C35" s="135"/>
      <c r="D35" s="135"/>
      <c r="E35" s="136" t="s">
        <v>18</v>
      </c>
      <c r="F35" s="135"/>
      <c r="G35" s="8">
        <v>1</v>
      </c>
      <c r="H35" s="12">
        <v>24</v>
      </c>
      <c r="I35" s="12">
        <v>10</v>
      </c>
      <c r="J35" s="15">
        <v>1</v>
      </c>
      <c r="K35" s="14">
        <v>1</v>
      </c>
      <c r="L35" s="17">
        <f t="shared" si="4"/>
        <v>10</v>
      </c>
      <c r="M35" s="6">
        <f t="shared" si="5"/>
        <v>10</v>
      </c>
      <c r="N35" s="6">
        <f t="shared" si="6"/>
        <v>0</v>
      </c>
      <c r="O35" s="6">
        <v>24</v>
      </c>
      <c r="P35" s="17">
        <f>I35/(J35*K35*O35*IF(O35&gt;230,SQRT(3),1))</f>
        <v>0.4166666666666667</v>
      </c>
      <c r="Q35" s="62">
        <f t="shared" si="7"/>
        <v>240</v>
      </c>
    </row>
    <row r="36" spans="2:17" ht="15.75" customHeight="1">
      <c r="B36" s="134" t="s">
        <v>57</v>
      </c>
      <c r="C36" s="135"/>
      <c r="D36" s="135"/>
      <c r="E36" s="136" t="s">
        <v>55</v>
      </c>
      <c r="F36" s="135"/>
      <c r="G36" s="8">
        <v>7</v>
      </c>
      <c r="H36" s="12">
        <v>24</v>
      </c>
      <c r="I36" s="12">
        <v>2.4</v>
      </c>
      <c r="J36" s="15">
        <v>1</v>
      </c>
      <c r="K36" s="14">
        <v>1</v>
      </c>
      <c r="L36" s="17">
        <f t="shared" si="4"/>
        <v>2.4</v>
      </c>
      <c r="M36" s="17">
        <f t="shared" si="5"/>
        <v>2.4</v>
      </c>
      <c r="N36" s="6">
        <f t="shared" si="6"/>
        <v>0</v>
      </c>
      <c r="O36" s="6">
        <v>24</v>
      </c>
      <c r="P36" s="17">
        <f>I36/(J36*K36*O36*IF(O36&gt;230,SQRT(3),1))</f>
        <v>0.09999999999999999</v>
      </c>
      <c r="Q36" s="61">
        <f t="shared" si="7"/>
        <v>57.599999999999994</v>
      </c>
    </row>
    <row r="37" spans="2:17" ht="12.75">
      <c r="B37" s="134" t="s">
        <v>52</v>
      </c>
      <c r="C37" s="135"/>
      <c r="D37" s="135"/>
      <c r="E37" s="143" t="s">
        <v>17</v>
      </c>
      <c r="F37" s="143"/>
      <c r="G37" s="6">
        <v>1</v>
      </c>
      <c r="H37" s="6">
        <v>20</v>
      </c>
      <c r="I37" s="6">
        <v>150</v>
      </c>
      <c r="J37" s="15">
        <v>1</v>
      </c>
      <c r="K37" s="14">
        <v>1</v>
      </c>
      <c r="L37" s="17">
        <f t="shared" si="4"/>
        <v>150</v>
      </c>
      <c r="M37" s="17">
        <f t="shared" si="5"/>
        <v>150</v>
      </c>
      <c r="N37" s="6">
        <f t="shared" si="6"/>
        <v>0</v>
      </c>
      <c r="O37" s="6">
        <v>24</v>
      </c>
      <c r="P37" s="17">
        <f>I37/(J37*K37*O37*IF(O37&gt;230,SQRT(3),1))</f>
        <v>6.25</v>
      </c>
      <c r="Q37" s="61">
        <f t="shared" si="7"/>
        <v>3000</v>
      </c>
    </row>
    <row r="38" spans="2:17" ht="12.75">
      <c r="B38" s="134" t="s">
        <v>59</v>
      </c>
      <c r="C38" s="145"/>
      <c r="D38" s="145"/>
      <c r="E38" s="144" t="s">
        <v>62</v>
      </c>
      <c r="F38" s="145"/>
      <c r="G38" s="19">
        <v>0</v>
      </c>
      <c r="H38" s="54">
        <v>24</v>
      </c>
      <c r="I38" s="54">
        <v>10.5</v>
      </c>
      <c r="J38" s="15">
        <v>1</v>
      </c>
      <c r="K38" s="55">
        <v>1</v>
      </c>
      <c r="L38" s="56">
        <f t="shared" si="4"/>
        <v>10.5</v>
      </c>
      <c r="M38" s="17">
        <f t="shared" si="5"/>
        <v>10.5</v>
      </c>
      <c r="N38" s="6">
        <f t="shared" si="6"/>
        <v>0</v>
      </c>
      <c r="O38" s="6">
        <v>24</v>
      </c>
      <c r="P38" s="17">
        <f>I38/(J38*K38*O38*IF(O38&gt;230,SQRT(3),1))</f>
        <v>0.4375</v>
      </c>
      <c r="Q38" s="61">
        <f t="shared" si="7"/>
        <v>252</v>
      </c>
    </row>
    <row r="39" spans="2:17" ht="12.75">
      <c r="B39" s="134" t="s">
        <v>60</v>
      </c>
      <c r="C39" s="145"/>
      <c r="D39" s="145"/>
      <c r="E39" s="144" t="s">
        <v>60</v>
      </c>
      <c r="F39" s="145"/>
      <c r="G39" s="19">
        <v>2</v>
      </c>
      <c r="H39" s="54">
        <v>24</v>
      </c>
      <c r="I39" s="54">
        <v>10</v>
      </c>
      <c r="J39" s="15">
        <v>1</v>
      </c>
      <c r="K39" s="55">
        <v>1</v>
      </c>
      <c r="L39" s="56">
        <f t="shared" si="4"/>
        <v>10</v>
      </c>
      <c r="M39" s="17">
        <f t="shared" si="5"/>
        <v>10</v>
      </c>
      <c r="N39" s="6">
        <f t="shared" si="6"/>
        <v>0</v>
      </c>
      <c r="O39" s="6">
        <v>24</v>
      </c>
      <c r="P39" s="17">
        <f>I39/(J39*K39*O39*IF(O39&gt;230,SQRT(3),1))</f>
        <v>0.4166666666666667</v>
      </c>
      <c r="Q39" s="61">
        <f t="shared" si="7"/>
        <v>240</v>
      </c>
    </row>
    <row r="40" spans="1:17" s="4" customFormat="1" ht="12.75">
      <c r="A40"/>
      <c r="B40" s="66"/>
      <c r="C40" s="67"/>
      <c r="D40" s="68"/>
      <c r="E40" s="139" t="s">
        <v>4</v>
      </c>
      <c r="F40" s="140"/>
      <c r="G40" s="67"/>
      <c r="H40" s="67"/>
      <c r="I40" s="67"/>
      <c r="J40" s="67"/>
      <c r="K40" s="71">
        <f>COS(ATAN(N40/L40))</f>
        <v>0.9</v>
      </c>
      <c r="L40" s="72">
        <f>SUMPRODUCT(G41:G44,L41:L44)</f>
        <v>367.69552621700467</v>
      </c>
      <c r="M40" s="72">
        <f>SQRT(L40^2+N40^2)</f>
        <v>408.55058468556075</v>
      </c>
      <c r="N40" s="72">
        <f>SUMPRODUCT(G41:G44,N41:N44)</f>
        <v>178.0830711968815</v>
      </c>
      <c r="O40" s="71">
        <v>230</v>
      </c>
      <c r="P40" s="72">
        <f>SUMPRODUCT(P41:P44,G41:G44)</f>
        <v>1.7763068899372205</v>
      </c>
      <c r="Q40" s="70"/>
    </row>
    <row r="41" spans="1:17" s="4" customFormat="1" ht="12.75">
      <c r="A41"/>
      <c r="B41" s="134" t="s">
        <v>54</v>
      </c>
      <c r="C41" s="145"/>
      <c r="D41" s="145"/>
      <c r="E41" s="144" t="s">
        <v>53</v>
      </c>
      <c r="F41" s="135"/>
      <c r="G41" s="19">
        <v>1</v>
      </c>
      <c r="H41" s="54">
        <v>20</v>
      </c>
      <c r="I41" s="54">
        <v>40</v>
      </c>
      <c r="J41" s="53">
        <v>1</v>
      </c>
      <c r="K41" s="76">
        <v>0.9</v>
      </c>
      <c r="L41" s="56">
        <f>O41*IF(O41&gt;230,SQRT(2),1)*P41*K41</f>
        <v>28.284271247461895</v>
      </c>
      <c r="M41" s="17">
        <f>SQRT(L41^2+N41^2)</f>
        <v>31.426968052735436</v>
      </c>
      <c r="N41" s="17">
        <f>L41*TAN(ACOS(K41))</f>
        <v>13.698697784375499</v>
      </c>
      <c r="O41" s="6">
        <v>230</v>
      </c>
      <c r="P41" s="17">
        <f>I41/(J41*K41*O41*SQRT(2))</f>
        <v>0.13663899153363235</v>
      </c>
      <c r="Q41" s="61">
        <f>H41*M41</f>
        <v>628.5393610547087</v>
      </c>
    </row>
    <row r="42" spans="1:17" s="4" customFormat="1" ht="12.75">
      <c r="A42"/>
      <c r="B42" s="134" t="s">
        <v>61</v>
      </c>
      <c r="C42" s="145"/>
      <c r="D42" s="145"/>
      <c r="E42" s="144" t="s">
        <v>63</v>
      </c>
      <c r="F42" s="145"/>
      <c r="G42" s="19">
        <v>0</v>
      </c>
      <c r="H42" s="54">
        <v>24</v>
      </c>
      <c r="I42" s="54">
        <v>24</v>
      </c>
      <c r="J42" s="53">
        <v>1</v>
      </c>
      <c r="K42" s="76">
        <v>0.9</v>
      </c>
      <c r="L42" s="56">
        <f>O42*IF(O42&gt;230,SQRT(2),1)*P42*K42</f>
        <v>16.970562748477143</v>
      </c>
      <c r="M42" s="17">
        <f>SQRT(L42^2+N42^2)</f>
        <v>18.856180831641268</v>
      </c>
      <c r="N42" s="17">
        <f>L42*TAN(ACOS(K42))</f>
        <v>8.2192186706253</v>
      </c>
      <c r="O42" s="6">
        <v>230</v>
      </c>
      <c r="P42" s="17">
        <f>I42/(J42*K42*O42*SQRT(2))</f>
        <v>0.08198339492017942</v>
      </c>
      <c r="Q42" s="61">
        <f>H42*M42</f>
        <v>452.54833995939043</v>
      </c>
    </row>
    <row r="43" spans="1:17" s="4" customFormat="1" ht="12.75">
      <c r="A43"/>
      <c r="B43" s="134" t="s">
        <v>56</v>
      </c>
      <c r="C43" s="145"/>
      <c r="D43" s="145"/>
      <c r="E43" s="144" t="s">
        <v>50</v>
      </c>
      <c r="F43" s="145"/>
      <c r="G43" s="6">
        <v>4</v>
      </c>
      <c r="H43" s="6">
        <v>24</v>
      </c>
      <c r="I43" s="6">
        <v>60</v>
      </c>
      <c r="J43" s="15">
        <v>1</v>
      </c>
      <c r="K43" s="77">
        <v>0.9</v>
      </c>
      <c r="L43" s="56">
        <f>O43*IF(O43&gt;230,SQRT(2),1)*P43*K43</f>
        <v>42.426406871192846</v>
      </c>
      <c r="M43" s="17">
        <f>SQRT(L43^2+N43^2)</f>
        <v>47.14045207910316</v>
      </c>
      <c r="N43" s="17">
        <f>L43*TAN(ACOS(K43))</f>
        <v>20.54804667656325</v>
      </c>
      <c r="O43" s="6">
        <v>230</v>
      </c>
      <c r="P43" s="17">
        <f>I43/(J43*K43*O43*SQRT(2))</f>
        <v>0.20495848730044852</v>
      </c>
      <c r="Q43" s="61">
        <f>H43*M43</f>
        <v>1131.3708498984759</v>
      </c>
    </row>
    <row r="44" spans="1:17" s="4" customFormat="1" ht="12.75">
      <c r="A44"/>
      <c r="B44" s="146" t="s">
        <v>56</v>
      </c>
      <c r="C44" s="147"/>
      <c r="D44" s="147"/>
      <c r="E44" s="147" t="s">
        <v>51</v>
      </c>
      <c r="F44" s="147"/>
      <c r="G44" s="64">
        <v>4</v>
      </c>
      <c r="H44" s="64">
        <v>24</v>
      </c>
      <c r="I44" s="64">
        <v>60</v>
      </c>
      <c r="J44" s="75">
        <v>1</v>
      </c>
      <c r="K44" s="78">
        <v>0.9</v>
      </c>
      <c r="L44" s="81">
        <f>O44*IF(O44&gt;230,SQRT(2),1)*P44*K44</f>
        <v>42.426406871192846</v>
      </c>
      <c r="M44" s="63">
        <f>SQRT(L44^2+N44^2)</f>
        <v>47.14045207910316</v>
      </c>
      <c r="N44" s="63">
        <f>L44*TAN(ACOS(K44))</f>
        <v>20.54804667656325</v>
      </c>
      <c r="O44" s="64">
        <v>230</v>
      </c>
      <c r="P44" s="63">
        <f>I44/(J44*K44*O44*SQRT(2))</f>
        <v>0.20495848730044852</v>
      </c>
      <c r="Q44" s="65">
        <f>H44*M44</f>
        <v>1131.3708498984759</v>
      </c>
    </row>
    <row r="45" spans="1:17" s="4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9"/>
    </row>
    <row r="46" spans="1:17" s="4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9"/>
    </row>
    <row r="47" spans="1:17" s="4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9"/>
    </row>
    <row r="48" spans="1:17" s="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9"/>
    </row>
    <row r="49" spans="1:17" s="4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9"/>
    </row>
    <row r="50" spans="1:17" s="4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9"/>
    </row>
    <row r="51" spans="1:17" s="4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9"/>
    </row>
    <row r="52" spans="1:17" s="4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9"/>
    </row>
    <row r="53" spans="1:17" s="4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9"/>
    </row>
    <row r="54" spans="1:17" s="4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9"/>
    </row>
    <row r="55" spans="1:17" s="4" customFormat="1" ht="12.75">
      <c r="A55"/>
      <c r="B55" s="1" t="s">
        <v>66</v>
      </c>
      <c r="C55" s="1"/>
      <c r="D55" s="1"/>
      <c r="E55" s="2"/>
      <c r="F55" s="2"/>
      <c r="G55" s="2"/>
      <c r="H55"/>
      <c r="I55"/>
      <c r="J55"/>
      <c r="K55"/>
      <c r="L55"/>
      <c r="M55"/>
      <c r="N55"/>
      <c r="O55"/>
      <c r="P55"/>
      <c r="Q55" s="9"/>
    </row>
    <row r="56" spans="1:17" s="4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9"/>
    </row>
    <row r="57" spans="1:17" s="4" customFormat="1" ht="15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9"/>
    </row>
    <row r="58" spans="1:17" s="4" customFormat="1" ht="39">
      <c r="A58"/>
      <c r="B58" s="131"/>
      <c r="C58" s="132"/>
      <c r="D58" s="133"/>
      <c r="E58" s="137" t="s">
        <v>0</v>
      </c>
      <c r="F58" s="138"/>
      <c r="G58" s="57" t="s">
        <v>1</v>
      </c>
      <c r="H58" s="58" t="s">
        <v>5</v>
      </c>
      <c r="I58" s="58" t="s">
        <v>12</v>
      </c>
      <c r="J58" s="58" t="s">
        <v>11</v>
      </c>
      <c r="K58" s="58" t="s">
        <v>6</v>
      </c>
      <c r="L58" s="58" t="s">
        <v>7</v>
      </c>
      <c r="M58" s="58" t="s">
        <v>8</v>
      </c>
      <c r="N58" s="58" t="s">
        <v>10</v>
      </c>
      <c r="O58" s="59" t="s">
        <v>2</v>
      </c>
      <c r="P58" s="58" t="s">
        <v>9</v>
      </c>
      <c r="Q58" s="58" t="s">
        <v>13</v>
      </c>
    </row>
    <row r="59" spans="1:17" s="4" customFormat="1" ht="12.75">
      <c r="A59"/>
      <c r="B59" s="60"/>
      <c r="C59" s="5"/>
      <c r="D59" s="10"/>
      <c r="E59" s="141"/>
      <c r="F59" s="142"/>
      <c r="G59" s="10"/>
      <c r="H59" s="11"/>
      <c r="I59" s="11"/>
      <c r="J59" s="11"/>
      <c r="K59" s="73">
        <f>COS(ATAN(N59/L59))</f>
        <v>0.9966489542047334</v>
      </c>
      <c r="L59" s="73">
        <f>L60+L67</f>
        <v>267.054833995939</v>
      </c>
      <c r="M59" s="73">
        <f>SQRT(L59^2+N59^2)</f>
        <v>267.9527559521024</v>
      </c>
      <c r="N59" s="73">
        <f>N60+N67</f>
        <v>21.9179164550008</v>
      </c>
      <c r="O59" s="74">
        <v>230</v>
      </c>
      <c r="P59" s="73">
        <f>M59/(SQRT(2)*O59)</f>
        <v>0.8237878729189375</v>
      </c>
      <c r="Q59" s="61">
        <f>SUMPRODUCT(Q61:Q71,G61:G71)</f>
        <v>5804.287701014099</v>
      </c>
    </row>
    <row r="60" spans="1:17" s="4" customFormat="1" ht="12.75">
      <c r="A60"/>
      <c r="B60" s="66"/>
      <c r="C60" s="67"/>
      <c r="D60" s="68"/>
      <c r="E60" s="139" t="s">
        <v>3</v>
      </c>
      <c r="F60" s="140"/>
      <c r="G60" s="68"/>
      <c r="H60" s="69"/>
      <c r="I60" s="69"/>
      <c r="J60" s="69"/>
      <c r="K60" s="69"/>
      <c r="L60" s="72">
        <f>SUMPRODUCT(L61:L66,G61:G66)</f>
        <v>221.8</v>
      </c>
      <c r="M60" s="71">
        <f>SUMPRODUCT(M61:M66,G61:G66)</f>
        <v>221.8</v>
      </c>
      <c r="N60" s="72">
        <f>SUM(N61:N65)</f>
        <v>0</v>
      </c>
      <c r="O60" s="71">
        <v>24</v>
      </c>
      <c r="P60" s="72">
        <f>SUMPRODUCT(P61:P66,G61:G66)</f>
        <v>9.241666666666667</v>
      </c>
      <c r="Q60" s="70"/>
    </row>
    <row r="61" spans="1:17" s="4" customFormat="1" ht="12.75">
      <c r="A61"/>
      <c r="B61" s="134" t="s">
        <v>20</v>
      </c>
      <c r="C61" s="135"/>
      <c r="D61" s="135"/>
      <c r="E61" s="136" t="s">
        <v>19</v>
      </c>
      <c r="F61" s="135"/>
      <c r="G61" s="8">
        <v>1</v>
      </c>
      <c r="H61" s="12">
        <v>24</v>
      </c>
      <c r="I61" s="12">
        <v>4</v>
      </c>
      <c r="J61" s="15">
        <v>1</v>
      </c>
      <c r="K61" s="14">
        <v>1</v>
      </c>
      <c r="L61" s="17">
        <f aca="true" t="shared" si="8" ref="L61:L66">O61*IF(O61&gt;320,SQRT(3),1)*P61*K61</f>
        <v>4</v>
      </c>
      <c r="M61" s="6">
        <f aca="true" t="shared" si="9" ref="M61:M66">SQRT(L61^2+N61^2)</f>
        <v>4</v>
      </c>
      <c r="N61" s="6">
        <f aca="true" t="shared" si="10" ref="N61:N66">L61*TAN(ACOS(K61))</f>
        <v>0</v>
      </c>
      <c r="O61" s="6">
        <v>24</v>
      </c>
      <c r="P61" s="17">
        <f>I61/(J61*K61*O61*IF(O61&gt;230,SQRT(3),1))</f>
        <v>0.16666666666666666</v>
      </c>
      <c r="Q61" s="62">
        <f aca="true" t="shared" si="11" ref="Q61:Q66">H61*M61</f>
        <v>96</v>
      </c>
    </row>
    <row r="62" spans="1:17" s="4" customFormat="1" ht="12.75">
      <c r="A62"/>
      <c r="B62" s="134" t="s">
        <v>21</v>
      </c>
      <c r="C62" s="135"/>
      <c r="D62" s="135"/>
      <c r="E62" s="136" t="s">
        <v>18</v>
      </c>
      <c r="F62" s="135"/>
      <c r="G62" s="8">
        <v>1</v>
      </c>
      <c r="H62" s="12">
        <v>24</v>
      </c>
      <c r="I62" s="12">
        <v>10</v>
      </c>
      <c r="J62" s="15">
        <v>1</v>
      </c>
      <c r="K62" s="14">
        <v>1</v>
      </c>
      <c r="L62" s="17">
        <f t="shared" si="8"/>
        <v>10</v>
      </c>
      <c r="M62" s="6">
        <f t="shared" si="9"/>
        <v>10</v>
      </c>
      <c r="N62" s="6">
        <f t="shared" si="10"/>
        <v>0</v>
      </c>
      <c r="O62" s="6">
        <v>24</v>
      </c>
      <c r="P62" s="17">
        <f>I62/(J62*K62*O62*IF(O62&gt;230,SQRT(3),1))</f>
        <v>0.4166666666666667</v>
      </c>
      <c r="Q62" s="62">
        <f t="shared" si="11"/>
        <v>240</v>
      </c>
    </row>
    <row r="63" spans="1:17" s="4" customFormat="1" ht="12.75">
      <c r="A63"/>
      <c r="B63" s="134" t="s">
        <v>57</v>
      </c>
      <c r="C63" s="135"/>
      <c r="D63" s="135"/>
      <c r="E63" s="136" t="s">
        <v>55</v>
      </c>
      <c r="F63" s="135"/>
      <c r="G63" s="8">
        <v>7</v>
      </c>
      <c r="H63" s="12">
        <v>24</v>
      </c>
      <c r="I63" s="12">
        <v>2.4</v>
      </c>
      <c r="J63" s="15">
        <v>1</v>
      </c>
      <c r="K63" s="14">
        <v>1</v>
      </c>
      <c r="L63" s="17">
        <f t="shared" si="8"/>
        <v>2.4</v>
      </c>
      <c r="M63" s="17">
        <f t="shared" si="9"/>
        <v>2.4</v>
      </c>
      <c r="N63" s="6">
        <f t="shared" si="10"/>
        <v>0</v>
      </c>
      <c r="O63" s="6">
        <v>24</v>
      </c>
      <c r="P63" s="17">
        <f>I63/(J63*K63*O63*IF(O63&gt;230,SQRT(3),1))</f>
        <v>0.09999999999999999</v>
      </c>
      <c r="Q63" s="61">
        <f t="shared" si="11"/>
        <v>57.599999999999994</v>
      </c>
    </row>
    <row r="64" spans="1:17" s="4" customFormat="1" ht="12.75">
      <c r="A64"/>
      <c r="B64" s="134" t="s">
        <v>52</v>
      </c>
      <c r="C64" s="135"/>
      <c r="D64" s="135"/>
      <c r="E64" s="143" t="s">
        <v>17</v>
      </c>
      <c r="F64" s="143"/>
      <c r="G64" s="6">
        <v>1</v>
      </c>
      <c r="H64" s="6">
        <v>20</v>
      </c>
      <c r="I64" s="6">
        <v>150</v>
      </c>
      <c r="J64" s="15">
        <v>1</v>
      </c>
      <c r="K64" s="14">
        <v>1</v>
      </c>
      <c r="L64" s="17">
        <f t="shared" si="8"/>
        <v>150</v>
      </c>
      <c r="M64" s="17">
        <f t="shared" si="9"/>
        <v>150</v>
      </c>
      <c r="N64" s="6">
        <f t="shared" si="10"/>
        <v>0</v>
      </c>
      <c r="O64" s="6">
        <v>24</v>
      </c>
      <c r="P64" s="17">
        <f>I64/(J64*K64*O64*IF(O64&gt;230,SQRT(3),1))</f>
        <v>6.25</v>
      </c>
      <c r="Q64" s="61">
        <f t="shared" si="11"/>
        <v>3000</v>
      </c>
    </row>
    <row r="65" spans="1:17" s="4" customFormat="1" ht="12.75">
      <c r="A65"/>
      <c r="B65" s="134" t="s">
        <v>59</v>
      </c>
      <c r="C65" s="145"/>
      <c r="D65" s="145"/>
      <c r="E65" s="144" t="s">
        <v>62</v>
      </c>
      <c r="F65" s="145"/>
      <c r="G65" s="19">
        <v>2</v>
      </c>
      <c r="H65" s="54">
        <v>24</v>
      </c>
      <c r="I65" s="54">
        <v>10.5</v>
      </c>
      <c r="J65" s="15">
        <v>1</v>
      </c>
      <c r="K65" s="55">
        <v>1</v>
      </c>
      <c r="L65" s="56">
        <f t="shared" si="8"/>
        <v>10.5</v>
      </c>
      <c r="M65" s="17">
        <f t="shared" si="9"/>
        <v>10.5</v>
      </c>
      <c r="N65" s="6">
        <f t="shared" si="10"/>
        <v>0</v>
      </c>
      <c r="O65" s="6">
        <v>24</v>
      </c>
      <c r="P65" s="17">
        <f>I65/(J65*K65*O65*IF(O65&gt;230,SQRT(3),1))</f>
        <v>0.4375</v>
      </c>
      <c r="Q65" s="61">
        <f t="shared" si="11"/>
        <v>252</v>
      </c>
    </row>
    <row r="66" spans="1:17" s="4" customFormat="1" ht="12.75">
      <c r="A66"/>
      <c r="B66" s="134" t="s">
        <v>60</v>
      </c>
      <c r="C66" s="145"/>
      <c r="D66" s="145"/>
      <c r="E66" s="144" t="s">
        <v>60</v>
      </c>
      <c r="F66" s="145"/>
      <c r="G66" s="19">
        <v>2</v>
      </c>
      <c r="H66" s="54">
        <v>24</v>
      </c>
      <c r="I66" s="54">
        <v>10</v>
      </c>
      <c r="J66" s="15">
        <v>1</v>
      </c>
      <c r="K66" s="55">
        <v>1</v>
      </c>
      <c r="L66" s="56">
        <f t="shared" si="8"/>
        <v>10</v>
      </c>
      <c r="M66" s="17">
        <f t="shared" si="9"/>
        <v>10</v>
      </c>
      <c r="N66" s="6">
        <f t="shared" si="10"/>
        <v>0</v>
      </c>
      <c r="O66" s="6">
        <v>24</v>
      </c>
      <c r="P66" s="17">
        <f>I66/(J66*K66*O66*IF(O66&gt;230,SQRT(3),1))</f>
        <v>0.4166666666666667</v>
      </c>
      <c r="Q66" s="61">
        <f t="shared" si="11"/>
        <v>240</v>
      </c>
    </row>
    <row r="67" spans="1:17" s="4" customFormat="1" ht="12.75">
      <c r="A67"/>
      <c r="B67" s="66"/>
      <c r="C67" s="67"/>
      <c r="D67" s="68"/>
      <c r="E67" s="139" t="s">
        <v>4</v>
      </c>
      <c r="F67" s="140"/>
      <c r="G67" s="67"/>
      <c r="H67" s="67"/>
      <c r="I67" s="67"/>
      <c r="J67" s="67"/>
      <c r="K67" s="71">
        <f>COS(ATAN(N67/L67))</f>
        <v>0.9</v>
      </c>
      <c r="L67" s="72">
        <f>SUMPRODUCT(G68:G71,L68:L71)</f>
        <v>45.25483399593904</v>
      </c>
      <c r="M67" s="72">
        <f>SQRT(L67^2+N67^2)</f>
        <v>50.28314888437671</v>
      </c>
      <c r="N67" s="72">
        <f>SUMPRODUCT(G68:G71,N68:N71)</f>
        <v>21.9179164550008</v>
      </c>
      <c r="O67" s="71">
        <v>230</v>
      </c>
      <c r="P67" s="72">
        <f>SUMPRODUCT(P68:P71,G68:G71)</f>
        <v>0.21862238645381177</v>
      </c>
      <c r="Q67" s="70"/>
    </row>
    <row r="68" spans="1:17" s="4" customFormat="1" ht="12.75">
      <c r="A68"/>
      <c r="B68" s="134" t="s">
        <v>54</v>
      </c>
      <c r="C68" s="145"/>
      <c r="D68" s="145"/>
      <c r="E68" s="144" t="s">
        <v>53</v>
      </c>
      <c r="F68" s="135"/>
      <c r="G68" s="19">
        <v>1</v>
      </c>
      <c r="H68" s="54">
        <v>20</v>
      </c>
      <c r="I68" s="54">
        <v>40</v>
      </c>
      <c r="J68" s="53">
        <v>1</v>
      </c>
      <c r="K68" s="76">
        <v>0.9</v>
      </c>
      <c r="L68" s="56">
        <f>O68*IF(O68&gt;230,SQRT(2),1)*P68*K68</f>
        <v>28.284271247461895</v>
      </c>
      <c r="M68" s="17">
        <f>SQRT(L68^2+N68^2)</f>
        <v>31.426968052735436</v>
      </c>
      <c r="N68" s="17">
        <f>L68*TAN(ACOS(K68))</f>
        <v>13.698697784375499</v>
      </c>
      <c r="O68" s="6">
        <v>230</v>
      </c>
      <c r="P68" s="17">
        <f>I68/(J68*K68*O68*SQRT(2))</f>
        <v>0.13663899153363235</v>
      </c>
      <c r="Q68" s="61">
        <f>H68*M68</f>
        <v>628.5393610547087</v>
      </c>
    </row>
    <row r="69" spans="1:17" s="4" customFormat="1" ht="12.75">
      <c r="A69"/>
      <c r="B69" s="134" t="s">
        <v>61</v>
      </c>
      <c r="C69" s="145"/>
      <c r="D69" s="145"/>
      <c r="E69" s="144" t="s">
        <v>63</v>
      </c>
      <c r="F69" s="145"/>
      <c r="G69" s="19">
        <v>1</v>
      </c>
      <c r="H69" s="54">
        <v>24</v>
      </c>
      <c r="I69" s="54">
        <v>24</v>
      </c>
      <c r="J69" s="53">
        <v>1</v>
      </c>
      <c r="K69" s="76">
        <v>0.9</v>
      </c>
      <c r="L69" s="56">
        <f>O69*IF(O69&gt;230,SQRT(2),1)*P69*K69</f>
        <v>16.970562748477143</v>
      </c>
      <c r="M69" s="17">
        <f>SQRT(L69^2+N69^2)</f>
        <v>18.856180831641268</v>
      </c>
      <c r="N69" s="17">
        <f>L69*TAN(ACOS(K69))</f>
        <v>8.2192186706253</v>
      </c>
      <c r="O69" s="6">
        <v>230</v>
      </c>
      <c r="P69" s="17">
        <f>I69/(J69*K69*O69*SQRT(2))</f>
        <v>0.08198339492017942</v>
      </c>
      <c r="Q69" s="61">
        <f>H69*M69</f>
        <v>452.54833995939043</v>
      </c>
    </row>
    <row r="70" spans="1:17" s="4" customFormat="1" ht="12.75">
      <c r="A70"/>
      <c r="B70" s="134" t="s">
        <v>56</v>
      </c>
      <c r="C70" s="145"/>
      <c r="D70" s="145"/>
      <c r="E70" s="144" t="s">
        <v>50</v>
      </c>
      <c r="F70" s="145"/>
      <c r="G70" s="6">
        <v>0</v>
      </c>
      <c r="H70" s="6">
        <v>24</v>
      </c>
      <c r="I70" s="6">
        <v>60</v>
      </c>
      <c r="J70" s="15">
        <v>1</v>
      </c>
      <c r="K70" s="77">
        <v>0.9</v>
      </c>
      <c r="L70" s="56">
        <f>O70*IF(O70&gt;230,SQRT(2),1)*P70*K70</f>
        <v>42.426406871192846</v>
      </c>
      <c r="M70" s="17">
        <f>SQRT(L70^2+N70^2)</f>
        <v>47.14045207910316</v>
      </c>
      <c r="N70" s="17">
        <f>L70*TAN(ACOS(K70))</f>
        <v>20.54804667656325</v>
      </c>
      <c r="O70" s="6">
        <v>230</v>
      </c>
      <c r="P70" s="17">
        <f>I70/(J70*K70*O70*SQRT(2))</f>
        <v>0.20495848730044852</v>
      </c>
      <c r="Q70" s="61">
        <f>H70*M70</f>
        <v>1131.3708498984759</v>
      </c>
    </row>
    <row r="71" spans="1:17" s="4" customFormat="1" ht="12.75">
      <c r="A71"/>
      <c r="B71" s="146" t="s">
        <v>56</v>
      </c>
      <c r="C71" s="147"/>
      <c r="D71" s="147"/>
      <c r="E71" s="147" t="s">
        <v>51</v>
      </c>
      <c r="F71" s="147"/>
      <c r="G71" s="64">
        <v>0</v>
      </c>
      <c r="H71" s="64">
        <v>24</v>
      </c>
      <c r="I71" s="64">
        <v>60</v>
      </c>
      <c r="J71" s="75">
        <v>1</v>
      </c>
      <c r="K71" s="78">
        <v>0.9</v>
      </c>
      <c r="L71" s="81">
        <f>O71*IF(O71&gt;230,SQRT(2),1)*P71*K71</f>
        <v>42.426406871192846</v>
      </c>
      <c r="M71" s="63">
        <f>SQRT(L71^2+N71^2)</f>
        <v>47.14045207910316</v>
      </c>
      <c r="N71" s="63">
        <f>L71*TAN(ACOS(K71))</f>
        <v>20.54804667656325</v>
      </c>
      <c r="O71" s="64">
        <v>230</v>
      </c>
      <c r="P71" s="63">
        <f>I71/(J71*K71*O71*SQRT(2))</f>
        <v>0.20495848730044852</v>
      </c>
      <c r="Q71" s="65">
        <f>H71*M71</f>
        <v>1131.3708498984759</v>
      </c>
    </row>
    <row r="74" spans="1:17" s="4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"/>
    </row>
    <row r="75" spans="1:17" s="4" customFormat="1" ht="12.75">
      <c r="A75"/>
      <c r="B75" s="1" t="s">
        <v>67</v>
      </c>
      <c r="C75" s="1"/>
      <c r="D75" s="1"/>
      <c r="E75" s="2"/>
      <c r="F75" s="2"/>
      <c r="G75" s="2"/>
      <c r="H75" s="2"/>
      <c r="I75"/>
      <c r="J75"/>
      <c r="K75"/>
      <c r="L75"/>
      <c r="M75"/>
      <c r="N75"/>
      <c r="O75"/>
      <c r="P75"/>
      <c r="Q75" s="9"/>
    </row>
    <row r="76" spans="1:17" s="4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"/>
    </row>
    <row r="77" spans="1:17" s="4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"/>
    </row>
    <row r="78" spans="1:17" s="4" customFormat="1" ht="39">
      <c r="A78"/>
      <c r="B78" s="131"/>
      <c r="C78" s="132"/>
      <c r="D78" s="133"/>
      <c r="E78" s="137" t="s">
        <v>0</v>
      </c>
      <c r="F78" s="138"/>
      <c r="G78" s="57" t="s">
        <v>1</v>
      </c>
      <c r="H78" s="58" t="s">
        <v>5</v>
      </c>
      <c r="I78" s="58" t="s">
        <v>12</v>
      </c>
      <c r="J78" s="58" t="s">
        <v>11</v>
      </c>
      <c r="K78" s="58" t="s">
        <v>6</v>
      </c>
      <c r="L78" s="58" t="s">
        <v>7</v>
      </c>
      <c r="M78" s="58" t="s">
        <v>8</v>
      </c>
      <c r="N78" s="58" t="s">
        <v>10</v>
      </c>
      <c r="O78" s="59" t="s">
        <v>2</v>
      </c>
      <c r="P78" s="58" t="s">
        <v>9</v>
      </c>
      <c r="Q78" s="58" t="s">
        <v>13</v>
      </c>
    </row>
    <row r="79" spans="1:17" s="4" customFormat="1" ht="12.75">
      <c r="A79"/>
      <c r="B79" s="60"/>
      <c r="C79" s="5"/>
      <c r="D79" s="10"/>
      <c r="E79" s="141"/>
      <c r="F79" s="142"/>
      <c r="G79" s="10"/>
      <c r="H79" s="11"/>
      <c r="I79" s="11"/>
      <c r="J79" s="11"/>
      <c r="K79" s="73">
        <f>COS(ATAN(N79/L79))</f>
        <v>0.99821690190759</v>
      </c>
      <c r="L79" s="73">
        <f>L80+L87</f>
        <v>229.0842712474619</v>
      </c>
      <c r="M79" s="73">
        <f>SQRT(L79^2+N79^2)</f>
        <v>229.4934806350027</v>
      </c>
      <c r="N79" s="73">
        <f>N80+N87</f>
        <v>13.698697784375499</v>
      </c>
      <c r="O79" s="74">
        <v>230</v>
      </c>
      <c r="P79" s="73">
        <f>M79/(SQRT(2)*O79)</f>
        <v>0.7055495495439741</v>
      </c>
      <c r="Q79" s="61">
        <f>SUMPRODUCT(Q81:Q91,G81:G91)</f>
        <v>4847.739361054709</v>
      </c>
    </row>
    <row r="80" spans="1:17" s="4" customFormat="1" ht="12.75">
      <c r="A80"/>
      <c r="B80" s="66"/>
      <c r="C80" s="67"/>
      <c r="D80" s="68"/>
      <c r="E80" s="139" t="s">
        <v>3</v>
      </c>
      <c r="F80" s="140"/>
      <c r="G80" s="68"/>
      <c r="H80" s="69"/>
      <c r="I80" s="69"/>
      <c r="J80" s="69"/>
      <c r="K80" s="69"/>
      <c r="L80" s="72">
        <f>SUMPRODUCT(L81:L86,G81:G86)</f>
        <v>200.8</v>
      </c>
      <c r="M80" s="71">
        <f>SUMPRODUCT(M81:M86,G81:G86)</f>
        <v>200.8</v>
      </c>
      <c r="N80" s="72">
        <f>SUM(N81:N85)</f>
        <v>0</v>
      </c>
      <c r="O80" s="71">
        <v>24</v>
      </c>
      <c r="P80" s="72">
        <f>SUMPRODUCT(P81:P86,G81:G86)</f>
        <v>8.366666666666667</v>
      </c>
      <c r="Q80" s="70"/>
    </row>
    <row r="81" spans="1:19" s="4" customFormat="1" ht="12.75">
      <c r="A81"/>
      <c r="B81" s="134" t="s">
        <v>20</v>
      </c>
      <c r="C81" s="135"/>
      <c r="D81" s="135"/>
      <c r="E81" s="136" t="s">
        <v>19</v>
      </c>
      <c r="F81" s="135"/>
      <c r="G81" s="8">
        <v>1</v>
      </c>
      <c r="H81" s="12">
        <v>24</v>
      </c>
      <c r="I81" s="12">
        <v>4</v>
      </c>
      <c r="J81" s="15">
        <v>1</v>
      </c>
      <c r="K81" s="14">
        <v>1</v>
      </c>
      <c r="L81" s="17">
        <f aca="true" t="shared" si="12" ref="L81:L86">O81*IF(O81&gt;320,SQRT(3),1)*P81*K81</f>
        <v>4</v>
      </c>
      <c r="M81" s="6">
        <f aca="true" t="shared" si="13" ref="M81:M86">SQRT(L81^2+N81^2)</f>
        <v>4</v>
      </c>
      <c r="N81" s="6">
        <f aca="true" t="shared" si="14" ref="N81:N86">L81*TAN(ACOS(K81))</f>
        <v>0</v>
      </c>
      <c r="O81" s="6">
        <v>24</v>
      </c>
      <c r="P81" s="17">
        <f>I81/(J81*K81*O81*IF(O81&gt;230,SQRT(3),1))</f>
        <v>0.16666666666666666</v>
      </c>
      <c r="Q81" s="62">
        <f aca="true" t="shared" si="15" ref="Q81:Q86">H81*M81</f>
        <v>96</v>
      </c>
      <c r="S81" s="62"/>
    </row>
    <row r="82" spans="1:19" s="4" customFormat="1" ht="12.75">
      <c r="A82"/>
      <c r="B82" s="134" t="s">
        <v>21</v>
      </c>
      <c r="C82" s="135"/>
      <c r="D82" s="135"/>
      <c r="E82" s="136" t="s">
        <v>18</v>
      </c>
      <c r="F82" s="135"/>
      <c r="G82" s="8">
        <v>1</v>
      </c>
      <c r="H82" s="12">
        <v>24</v>
      </c>
      <c r="I82" s="12">
        <v>10</v>
      </c>
      <c r="J82" s="15">
        <v>1</v>
      </c>
      <c r="K82" s="14">
        <v>1</v>
      </c>
      <c r="L82" s="17">
        <f t="shared" si="12"/>
        <v>10</v>
      </c>
      <c r="M82" s="6">
        <f t="shared" si="13"/>
        <v>10</v>
      </c>
      <c r="N82" s="6">
        <f t="shared" si="14"/>
        <v>0</v>
      </c>
      <c r="O82" s="6">
        <v>24</v>
      </c>
      <c r="P82" s="17">
        <f>I82/(J82*K82*O82*IF(O82&gt;230,SQRT(3),1))</f>
        <v>0.4166666666666667</v>
      </c>
      <c r="Q82" s="62">
        <f t="shared" si="15"/>
        <v>240</v>
      </c>
      <c r="S82" s="62"/>
    </row>
    <row r="83" spans="1:19" s="4" customFormat="1" ht="12.75">
      <c r="A83"/>
      <c r="B83" s="134" t="s">
        <v>57</v>
      </c>
      <c r="C83" s="135"/>
      <c r="D83" s="135"/>
      <c r="E83" s="136" t="s">
        <v>55</v>
      </c>
      <c r="F83" s="135"/>
      <c r="G83" s="8">
        <v>7</v>
      </c>
      <c r="H83" s="12">
        <v>24</v>
      </c>
      <c r="I83" s="12">
        <v>2.4</v>
      </c>
      <c r="J83" s="15">
        <v>1</v>
      </c>
      <c r="K83" s="14">
        <v>1</v>
      </c>
      <c r="L83" s="17">
        <f t="shared" si="12"/>
        <v>2.4</v>
      </c>
      <c r="M83" s="17">
        <f t="shared" si="13"/>
        <v>2.4</v>
      </c>
      <c r="N83" s="6">
        <f t="shared" si="14"/>
        <v>0</v>
      </c>
      <c r="O83" s="6">
        <v>24</v>
      </c>
      <c r="P83" s="17">
        <f>I83/(J83*K83*O83*IF(O83&gt;230,SQRT(3),1))</f>
        <v>0.09999999999999999</v>
      </c>
      <c r="Q83" s="61">
        <f t="shared" si="15"/>
        <v>57.599999999999994</v>
      </c>
      <c r="S83" s="61"/>
    </row>
    <row r="84" spans="1:19" s="4" customFormat="1" ht="12.75">
      <c r="A84"/>
      <c r="B84" s="134" t="s">
        <v>52</v>
      </c>
      <c r="C84" s="135"/>
      <c r="D84" s="135"/>
      <c r="E84" s="143" t="s">
        <v>17</v>
      </c>
      <c r="F84" s="143"/>
      <c r="G84" s="6">
        <v>1</v>
      </c>
      <c r="H84" s="6">
        <v>20</v>
      </c>
      <c r="I84" s="6">
        <v>150</v>
      </c>
      <c r="J84" s="15">
        <v>1</v>
      </c>
      <c r="K84" s="14">
        <v>1</v>
      </c>
      <c r="L84" s="17">
        <f t="shared" si="12"/>
        <v>150</v>
      </c>
      <c r="M84" s="17">
        <f t="shared" si="13"/>
        <v>150</v>
      </c>
      <c r="N84" s="6">
        <f t="shared" si="14"/>
        <v>0</v>
      </c>
      <c r="O84" s="6">
        <v>24</v>
      </c>
      <c r="P84" s="17">
        <f>I84/(J84*K84*O84*IF(O84&gt;230,SQRT(3),1))</f>
        <v>6.25</v>
      </c>
      <c r="Q84" s="61">
        <f t="shared" si="15"/>
        <v>3000</v>
      </c>
      <c r="S84" s="61"/>
    </row>
    <row r="85" spans="1:19" s="4" customFormat="1" ht="12.75">
      <c r="A85"/>
      <c r="B85" s="134" t="s">
        <v>59</v>
      </c>
      <c r="C85" s="145"/>
      <c r="D85" s="145"/>
      <c r="E85" s="144" t="s">
        <v>62</v>
      </c>
      <c r="F85" s="145"/>
      <c r="G85" s="19">
        <v>0</v>
      </c>
      <c r="H85" s="54">
        <v>24</v>
      </c>
      <c r="I85" s="54">
        <v>10.5</v>
      </c>
      <c r="J85" s="15">
        <v>1</v>
      </c>
      <c r="K85" s="55">
        <v>1</v>
      </c>
      <c r="L85" s="56">
        <f t="shared" si="12"/>
        <v>10.5</v>
      </c>
      <c r="M85" s="17">
        <f t="shared" si="13"/>
        <v>10.5</v>
      </c>
      <c r="N85" s="6">
        <f t="shared" si="14"/>
        <v>0</v>
      </c>
      <c r="O85" s="6">
        <v>24</v>
      </c>
      <c r="P85" s="17">
        <f>I85/(J85*K85*O85*IF(O85&gt;230,SQRT(3),1))</f>
        <v>0.4375</v>
      </c>
      <c r="Q85" s="61">
        <f t="shared" si="15"/>
        <v>252</v>
      </c>
      <c r="S85" s="61"/>
    </row>
    <row r="86" spans="2:19" ht="12.75">
      <c r="B86" s="134" t="s">
        <v>60</v>
      </c>
      <c r="C86" s="145"/>
      <c r="D86" s="145"/>
      <c r="E86" s="144" t="s">
        <v>60</v>
      </c>
      <c r="F86" s="145"/>
      <c r="G86" s="19">
        <v>2</v>
      </c>
      <c r="H86" s="54">
        <v>24</v>
      </c>
      <c r="I86" s="54">
        <v>10</v>
      </c>
      <c r="J86" s="15">
        <v>1</v>
      </c>
      <c r="K86" s="55">
        <v>1</v>
      </c>
      <c r="L86" s="56">
        <f t="shared" si="12"/>
        <v>10</v>
      </c>
      <c r="M86" s="17">
        <f t="shared" si="13"/>
        <v>10</v>
      </c>
      <c r="N86" s="6">
        <f t="shared" si="14"/>
        <v>0</v>
      </c>
      <c r="O86" s="6">
        <v>24</v>
      </c>
      <c r="P86" s="17">
        <f>I86/(J86*K86*O86*IF(O86&gt;230,SQRT(3),1))</f>
        <v>0.4166666666666667</v>
      </c>
      <c r="Q86" s="61">
        <f t="shared" si="15"/>
        <v>240</v>
      </c>
      <c r="S86" s="61"/>
    </row>
    <row r="87" spans="2:17" ht="12.75">
      <c r="B87" s="66"/>
      <c r="C87" s="67"/>
      <c r="D87" s="68"/>
      <c r="E87" s="139" t="s">
        <v>4</v>
      </c>
      <c r="F87" s="140"/>
      <c r="G87" s="67"/>
      <c r="H87" s="67"/>
      <c r="I87" s="67"/>
      <c r="J87" s="67"/>
      <c r="K87" s="71">
        <f>COS(ATAN(N87/L87))</f>
        <v>0.9</v>
      </c>
      <c r="L87" s="72">
        <f>SUMPRODUCT(G88:G91,L88:L91)</f>
        <v>28.284271247461895</v>
      </c>
      <c r="M87" s="72">
        <f>SQRT(L87^2+N87^2)</f>
        <v>31.426968052735436</v>
      </c>
      <c r="N87" s="72">
        <f>SUMPRODUCT(G88:G91,N88:N91)</f>
        <v>13.698697784375499</v>
      </c>
      <c r="O87" s="71">
        <v>230</v>
      </c>
      <c r="P87" s="72">
        <f>SUMPRODUCT(P88:P91,G88:G91)</f>
        <v>0.13663899153363235</v>
      </c>
      <c r="Q87" s="70"/>
    </row>
    <row r="88" spans="1:17" s="4" customFormat="1" ht="12.75">
      <c r="A88"/>
      <c r="B88" s="134" t="s">
        <v>54</v>
      </c>
      <c r="C88" s="145"/>
      <c r="D88" s="145"/>
      <c r="E88" s="144" t="s">
        <v>53</v>
      </c>
      <c r="F88" s="135"/>
      <c r="G88" s="19">
        <v>1</v>
      </c>
      <c r="H88" s="54">
        <v>20</v>
      </c>
      <c r="I88" s="54">
        <v>40</v>
      </c>
      <c r="J88" s="53">
        <v>1</v>
      </c>
      <c r="K88" s="76">
        <v>0.9</v>
      </c>
      <c r="L88" s="56">
        <f>O88*IF(O88&gt;230,SQRT(2),1)*P88*K88</f>
        <v>28.284271247461895</v>
      </c>
      <c r="M88" s="17">
        <f>SQRT(L88^2+N88^2)</f>
        <v>31.426968052735436</v>
      </c>
      <c r="N88" s="17">
        <f>L88*TAN(ACOS(K88))</f>
        <v>13.698697784375499</v>
      </c>
      <c r="O88" s="6">
        <v>230</v>
      </c>
      <c r="P88" s="17">
        <f>I88/(J88*K88*O88*SQRT(2))</f>
        <v>0.13663899153363235</v>
      </c>
      <c r="Q88" s="61">
        <f>H88*M88</f>
        <v>628.5393610547087</v>
      </c>
    </row>
    <row r="89" spans="1:17" s="4" customFormat="1" ht="12.75">
      <c r="A89"/>
      <c r="B89" s="134" t="s">
        <v>61</v>
      </c>
      <c r="C89" s="145"/>
      <c r="D89" s="145"/>
      <c r="E89" s="144" t="s">
        <v>63</v>
      </c>
      <c r="F89" s="145"/>
      <c r="G89" s="19">
        <v>0</v>
      </c>
      <c r="H89" s="54">
        <v>24</v>
      </c>
      <c r="I89" s="54">
        <v>24</v>
      </c>
      <c r="J89" s="53">
        <v>1</v>
      </c>
      <c r="K89" s="76">
        <v>0.9</v>
      </c>
      <c r="L89" s="56">
        <f>O89*IF(O89&gt;230,SQRT(2),1)*P89*K89</f>
        <v>16.970562748477143</v>
      </c>
      <c r="M89" s="17">
        <f>SQRT(L89^2+N89^2)</f>
        <v>18.856180831641268</v>
      </c>
      <c r="N89" s="17">
        <f>L89*TAN(ACOS(K89))</f>
        <v>8.2192186706253</v>
      </c>
      <c r="O89" s="6">
        <v>230</v>
      </c>
      <c r="P89" s="17">
        <f>I89/(J89*K89*O89*SQRT(2))</f>
        <v>0.08198339492017942</v>
      </c>
      <c r="Q89" s="61">
        <f>H89*M89</f>
        <v>452.54833995939043</v>
      </c>
    </row>
    <row r="90" spans="1:17" s="4" customFormat="1" ht="12.75">
      <c r="A90"/>
      <c r="B90" s="134" t="s">
        <v>56</v>
      </c>
      <c r="C90" s="145"/>
      <c r="D90" s="145"/>
      <c r="E90" s="144" t="s">
        <v>50</v>
      </c>
      <c r="F90" s="145"/>
      <c r="G90" s="6">
        <v>0</v>
      </c>
      <c r="H90" s="6">
        <v>24</v>
      </c>
      <c r="I90" s="6">
        <v>60</v>
      </c>
      <c r="J90" s="15">
        <v>1</v>
      </c>
      <c r="K90" s="77">
        <v>0.9</v>
      </c>
      <c r="L90" s="56">
        <f>O90*IF(O90&gt;230,SQRT(2),1)*P90*K90</f>
        <v>42.426406871192846</v>
      </c>
      <c r="M90" s="17">
        <f>SQRT(L90^2+N90^2)</f>
        <v>47.14045207910316</v>
      </c>
      <c r="N90" s="17">
        <f>L90*TAN(ACOS(K90))</f>
        <v>20.54804667656325</v>
      </c>
      <c r="O90" s="6">
        <v>230</v>
      </c>
      <c r="P90" s="17">
        <f>I90/(J90*K90*O90*SQRT(2))</f>
        <v>0.20495848730044852</v>
      </c>
      <c r="Q90" s="61">
        <f>H90*M90</f>
        <v>1131.3708498984759</v>
      </c>
    </row>
    <row r="91" spans="1:17" s="4" customFormat="1" ht="11.25" customHeight="1">
      <c r="A91"/>
      <c r="B91" s="146" t="s">
        <v>56</v>
      </c>
      <c r="C91" s="147"/>
      <c r="D91" s="147"/>
      <c r="E91" s="147" t="s">
        <v>51</v>
      </c>
      <c r="F91" s="147"/>
      <c r="G91" s="64">
        <v>0</v>
      </c>
      <c r="H91" s="64">
        <v>24</v>
      </c>
      <c r="I91" s="64">
        <v>60</v>
      </c>
      <c r="J91" s="75">
        <v>1</v>
      </c>
      <c r="K91" s="78">
        <v>0.9</v>
      </c>
      <c r="L91" s="81">
        <f>O91*IF(O91&gt;230,SQRT(2),1)*P91*K91</f>
        <v>42.426406871192846</v>
      </c>
      <c r="M91" s="63">
        <f>SQRT(L91^2+N91^2)</f>
        <v>47.14045207910316</v>
      </c>
      <c r="N91" s="63">
        <f>L91*TAN(ACOS(K91))</f>
        <v>20.54804667656325</v>
      </c>
      <c r="O91" s="64">
        <v>230</v>
      </c>
      <c r="P91" s="63">
        <f>I91/(J91*K91*O91*SQRT(2))</f>
        <v>0.20495848730044852</v>
      </c>
      <c r="Q91" s="65">
        <f>H91*M91</f>
        <v>1131.3708498984759</v>
      </c>
    </row>
    <row r="92" spans="1:17" s="4" customFormat="1" ht="24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"/>
    </row>
    <row r="93" spans="1:17" s="4" customFormat="1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"/>
    </row>
    <row r="94" spans="1:17" s="4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"/>
    </row>
    <row r="95" spans="1:17" s="4" customFormat="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"/>
    </row>
    <row r="96" spans="1:17" s="4" customFormat="1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"/>
    </row>
    <row r="108" ht="28.5" customHeight="1"/>
  </sheetData>
  <sheetProtection/>
  <mergeCells count="100">
    <mergeCell ref="B90:D90"/>
    <mergeCell ref="E90:F90"/>
    <mergeCell ref="B91:D91"/>
    <mergeCell ref="E91:F91"/>
    <mergeCell ref="E87:F87"/>
    <mergeCell ref="B88:D88"/>
    <mergeCell ref="E88:F88"/>
    <mergeCell ref="B89:D89"/>
    <mergeCell ref="E89:F89"/>
    <mergeCell ref="B85:D85"/>
    <mergeCell ref="E85:F85"/>
    <mergeCell ref="B86:D86"/>
    <mergeCell ref="E86:F86"/>
    <mergeCell ref="B83:D83"/>
    <mergeCell ref="E83:F83"/>
    <mergeCell ref="B84:D84"/>
    <mergeCell ref="E84:F84"/>
    <mergeCell ref="B81:D81"/>
    <mergeCell ref="E81:F81"/>
    <mergeCell ref="B82:D82"/>
    <mergeCell ref="E82:F82"/>
    <mergeCell ref="B78:D78"/>
    <mergeCell ref="E78:F78"/>
    <mergeCell ref="E79:F79"/>
    <mergeCell ref="E80:F80"/>
    <mergeCell ref="B70:D70"/>
    <mergeCell ref="E70:F70"/>
    <mergeCell ref="B71:D71"/>
    <mergeCell ref="E71:F71"/>
    <mergeCell ref="E67:F67"/>
    <mergeCell ref="B68:D68"/>
    <mergeCell ref="E68:F68"/>
    <mergeCell ref="B69:D69"/>
    <mergeCell ref="E69:F69"/>
    <mergeCell ref="B65:D65"/>
    <mergeCell ref="E65:F65"/>
    <mergeCell ref="B66:D66"/>
    <mergeCell ref="E66:F66"/>
    <mergeCell ref="B63:D63"/>
    <mergeCell ref="E63:F63"/>
    <mergeCell ref="B64:D64"/>
    <mergeCell ref="E64:F64"/>
    <mergeCell ref="B61:D61"/>
    <mergeCell ref="E61:F61"/>
    <mergeCell ref="B62:D62"/>
    <mergeCell ref="E62:F62"/>
    <mergeCell ref="B58:D58"/>
    <mergeCell ref="E58:F58"/>
    <mergeCell ref="E59:F59"/>
    <mergeCell ref="E60:F60"/>
    <mergeCell ref="B43:D43"/>
    <mergeCell ref="E43:F43"/>
    <mergeCell ref="B44:D44"/>
    <mergeCell ref="E44:F44"/>
    <mergeCell ref="E40:F40"/>
    <mergeCell ref="B41:D41"/>
    <mergeCell ref="E41:F41"/>
    <mergeCell ref="B42:D42"/>
    <mergeCell ref="E42:F42"/>
    <mergeCell ref="B38:D38"/>
    <mergeCell ref="E38:F38"/>
    <mergeCell ref="B39:D39"/>
    <mergeCell ref="E39:F39"/>
    <mergeCell ref="B36:D36"/>
    <mergeCell ref="E36:F36"/>
    <mergeCell ref="B37:D37"/>
    <mergeCell ref="E37:F37"/>
    <mergeCell ref="B34:D34"/>
    <mergeCell ref="E34:F34"/>
    <mergeCell ref="B35:D35"/>
    <mergeCell ref="E35:F35"/>
    <mergeCell ref="B31:D31"/>
    <mergeCell ref="E31:F31"/>
    <mergeCell ref="E32:F32"/>
    <mergeCell ref="E33:F33"/>
    <mergeCell ref="B22:D22"/>
    <mergeCell ref="B23:D23"/>
    <mergeCell ref="B24:D24"/>
    <mergeCell ref="E22:F22"/>
    <mergeCell ref="E23:F23"/>
    <mergeCell ref="E24:F24"/>
    <mergeCell ref="B17:D17"/>
    <mergeCell ref="E17:F17"/>
    <mergeCell ref="E20:F20"/>
    <mergeCell ref="E21:F21"/>
    <mergeCell ref="B19:D19"/>
    <mergeCell ref="B18:D18"/>
    <mergeCell ref="E19:F19"/>
    <mergeCell ref="E18:F18"/>
    <mergeCell ref="B21:D21"/>
    <mergeCell ref="B11:D11"/>
    <mergeCell ref="B16:D16"/>
    <mergeCell ref="B15:D15"/>
    <mergeCell ref="B14:D14"/>
    <mergeCell ref="E16:F16"/>
    <mergeCell ref="E11:F11"/>
    <mergeCell ref="E14:F14"/>
    <mergeCell ref="E15:F15"/>
    <mergeCell ref="E13:F13"/>
    <mergeCell ref="E12:F12"/>
  </mergeCells>
  <printOptions/>
  <pageMargins left="0.75" right="0.75" top="1" bottom="1" header="0.5" footer="0.5"/>
  <pageSetup horizontalDpi="600" verticalDpi="600" orientation="landscape" paperSize="8" scale="95" r:id="rId4"/>
  <drawing r:id="rId3"/>
  <legacyDrawing r:id="rId2"/>
  <oleObjects>
    <oleObject progId="Equation.3" shapeId="10979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Vigin</dc:creator>
  <cp:keywords/>
  <dc:description/>
  <cp:lastModifiedBy>ROMMENS, Marie-Charline</cp:lastModifiedBy>
  <cp:lastPrinted>2014-10-07T07:38:10Z</cp:lastPrinted>
  <dcterms:created xsi:type="dcterms:W3CDTF">2008-07-18T08:23:57Z</dcterms:created>
  <dcterms:modified xsi:type="dcterms:W3CDTF">2014-10-07T07:46:45Z</dcterms:modified>
  <cp:category/>
  <cp:version/>
  <cp:contentType/>
  <cp:contentStatus/>
</cp:coreProperties>
</file>