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2/Gedeelde documenten/Secretariaat/Schriftelijke vragen/SV 606 Gedwongen opnames - Stand van zaken (2)/"/>
    </mc:Choice>
  </mc:AlternateContent>
  <xr:revisionPtr revIDLastSave="0" documentId="8_{C63E9062-8976-4062-84E8-7A85DBC3105E}" xr6:coauthVersionLast="44" xr6:coauthVersionMax="44" xr10:uidLastSave="{00000000-0000-0000-0000-000000000000}"/>
  <bookViews>
    <workbookView xWindow="-120" yWindow="-120" windowWidth="19440" windowHeight="15000" xr2:uid="{6E3D54E9-809A-482A-B141-44A262F7F5D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1" l="1"/>
  <c r="N34" i="1"/>
  <c r="N32" i="1"/>
  <c r="O30" i="1"/>
  <c r="O6" i="1"/>
  <c r="O5" i="1"/>
  <c r="O4" i="1"/>
  <c r="O29" i="1"/>
  <c r="O28" i="1"/>
  <c r="O9" i="1"/>
  <c r="D28" i="1" l="1"/>
  <c r="E28" i="1"/>
  <c r="F28" i="1"/>
  <c r="G28" i="1"/>
  <c r="D29" i="1"/>
  <c r="E29" i="1"/>
  <c r="F29" i="1"/>
  <c r="G29" i="1"/>
  <c r="D30" i="1"/>
  <c r="D40" i="1" s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C29" i="1"/>
  <c r="C30" i="1"/>
  <c r="C31" i="1"/>
  <c r="C32" i="1"/>
  <c r="C33" i="1"/>
  <c r="C34" i="1"/>
  <c r="C35" i="1"/>
  <c r="C36" i="1"/>
  <c r="C28" i="1"/>
  <c r="G24" i="1"/>
  <c r="G25" i="1" s="1"/>
  <c r="F24" i="1"/>
  <c r="F25" i="1" s="1"/>
  <c r="E24" i="1"/>
  <c r="D24" i="1"/>
  <c r="D25" i="1" s="1"/>
  <c r="C24" i="1"/>
  <c r="C25" i="1" s="1"/>
  <c r="E25" i="1"/>
  <c r="C13" i="1"/>
  <c r="G12" i="1"/>
  <c r="G13" i="1" s="1"/>
  <c r="F12" i="1"/>
  <c r="F13" i="1" s="1"/>
  <c r="E12" i="1"/>
  <c r="E13" i="1" s="1"/>
  <c r="D12" i="1"/>
  <c r="D13" i="1" s="1"/>
  <c r="C12" i="1"/>
  <c r="F40" i="1" l="1"/>
  <c r="G40" i="1"/>
  <c r="E40" i="1"/>
  <c r="C40" i="1"/>
  <c r="C37" i="1"/>
  <c r="C42" i="1" s="1"/>
  <c r="D37" i="1"/>
  <c r="D42" i="1" s="1"/>
  <c r="G36" i="1"/>
  <c r="G37" i="1" s="1"/>
  <c r="F36" i="1"/>
  <c r="F37" i="1"/>
  <c r="F42" i="1" s="1"/>
  <c r="E36" i="1"/>
  <c r="E37" i="1" s="1"/>
  <c r="E42" i="1" s="1"/>
  <c r="D36" i="1"/>
  <c r="G42" i="1" l="1"/>
</calcChain>
</file>

<file path=xl/sharedStrings.xml><?xml version="1.0" encoding="utf-8"?>
<sst xmlns="http://schemas.openxmlformats.org/spreadsheetml/2006/main" count="74" uniqueCount="23">
  <si>
    <t>man</t>
  </si>
  <si>
    <t>vrijwillige opname</t>
  </si>
  <si>
    <t>opname ter observatie</t>
  </si>
  <si>
    <t>internering</t>
  </si>
  <si>
    <t>verderzetting gedwongen verblijf</t>
  </si>
  <si>
    <t>probatie</t>
  </si>
  <si>
    <t>andere juridische voorwaarden</t>
  </si>
  <si>
    <t>bijstand aan persoon in nood</t>
  </si>
  <si>
    <t>andere niet gespecificeerd</t>
  </si>
  <si>
    <t>onbekend</t>
  </si>
  <si>
    <t>Andere niet gespecificeerd</t>
  </si>
  <si>
    <t>onbekend/niet ingevuld</t>
  </si>
  <si>
    <t>totaal</t>
  </si>
  <si>
    <t>vrouw</t>
  </si>
  <si>
    <t>Eindtotaal</t>
  </si>
  <si>
    <t>aantal opnames met gedwongen/verplicht statuut</t>
  </si>
  <si>
    <t>% opnames met gedwongen/verplicht statuut t.a.v. totaal aantal opnames</t>
  </si>
  <si>
    <t>opname gepland &lt; 24 uur</t>
  </si>
  <si>
    <t>opname gepland sinds 24u of meer</t>
  </si>
  <si>
    <t>bijstand aan persoon in  nood</t>
  </si>
  <si>
    <t>aantal opnames met gedwongen/verplicht statuut, gepland &lt; 24 uur</t>
  </si>
  <si>
    <t>aantal opnames met gedwongen/verplicht statuut, gepland sinds 24u of meer</t>
  </si>
  <si>
    <t>aantal opnames met gedwongen/verplicht statuut, timing onbekend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</si>
</sst>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10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44844-C9D0-44B1-9841-6679C096BA2F}">
  <sheetPr>
    <pageSetUpPr fitToPage="1"/>
  </sheetPr>
  <dimension ref="A3:R42"/>
  <sheetViews>
    <sheetView tabSelected="1" topLeftCell="B1" workbookViewId="0">
      <selection activeCell="O44" sqref="A1:O44"/>
    </sheetView>
  </sheetViews>
  <sheetFormatPr defaultRowHeight="15" x14ac:dyDescent="0.25"/>
  <cols>
    <col min="2" max="2" width="37.85546875" customWidth="1"/>
    <col min="13" max="13" width="31.42578125" bestFit="1" customWidth="1"/>
    <col min="14" max="14" width="32.5703125" bestFit="1" customWidth="1"/>
  </cols>
  <sheetData>
    <row r="3" spans="1:18" x14ac:dyDescent="0.25">
      <c r="A3" s="20" t="s">
        <v>0</v>
      </c>
      <c r="B3" s="21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O3" s="11">
        <v>2018</v>
      </c>
    </row>
    <row r="4" spans="1:18" x14ac:dyDescent="0.25">
      <c r="A4" s="2">
        <v>10</v>
      </c>
      <c r="B4" s="2" t="s">
        <v>1</v>
      </c>
      <c r="C4" s="5">
        <v>34799</v>
      </c>
      <c r="D4" s="5">
        <v>35378</v>
      </c>
      <c r="E4" s="5">
        <v>35888</v>
      </c>
      <c r="F4" s="5">
        <v>36950</v>
      </c>
      <c r="G4" s="5">
        <v>37662</v>
      </c>
      <c r="L4" s="19">
        <v>10</v>
      </c>
      <c r="M4" s="16" t="s">
        <v>1</v>
      </c>
      <c r="N4" s="2" t="s">
        <v>17</v>
      </c>
      <c r="O4" s="3">
        <f>36306+250</f>
        <v>36556</v>
      </c>
    </row>
    <row r="5" spans="1:18" x14ac:dyDescent="0.25">
      <c r="A5" s="2">
        <v>21</v>
      </c>
      <c r="B5" s="2" t="s">
        <v>2</v>
      </c>
      <c r="C5" s="5">
        <v>3351</v>
      </c>
      <c r="D5" s="5">
        <v>3307</v>
      </c>
      <c r="E5" s="5">
        <v>3118</v>
      </c>
      <c r="F5" s="5">
        <v>3346</v>
      </c>
      <c r="G5" s="5">
        <v>3518</v>
      </c>
      <c r="H5" s="1"/>
      <c r="L5" s="19"/>
      <c r="M5" s="17"/>
      <c r="N5" s="2" t="s">
        <v>18</v>
      </c>
      <c r="O5" s="3">
        <f>40474+250</f>
        <v>40724</v>
      </c>
    </row>
    <row r="6" spans="1:18" x14ac:dyDescent="0.25">
      <c r="A6" s="2">
        <v>22</v>
      </c>
      <c r="B6" s="2" t="s">
        <v>3</v>
      </c>
      <c r="C6" s="5">
        <v>636</v>
      </c>
      <c r="D6" s="5">
        <v>652</v>
      </c>
      <c r="E6" s="5">
        <v>718</v>
      </c>
      <c r="F6" s="5">
        <v>731</v>
      </c>
      <c r="G6" s="5">
        <v>776</v>
      </c>
      <c r="L6" s="19"/>
      <c r="M6" s="18"/>
      <c r="N6" s="2" t="s">
        <v>9</v>
      </c>
      <c r="O6" s="3">
        <f>265+334+18</f>
        <v>617</v>
      </c>
      <c r="R6" s="1"/>
    </row>
    <row r="7" spans="1:18" x14ac:dyDescent="0.25">
      <c r="A7" s="2">
        <v>23</v>
      </c>
      <c r="B7" s="2" t="s">
        <v>4</v>
      </c>
      <c r="C7" s="5">
        <v>901</v>
      </c>
      <c r="D7" s="5">
        <v>917</v>
      </c>
      <c r="E7" s="5">
        <v>949</v>
      </c>
      <c r="F7" s="5">
        <v>980</v>
      </c>
      <c r="G7" s="5">
        <v>994</v>
      </c>
      <c r="H7" s="1"/>
      <c r="L7" s="19">
        <v>21</v>
      </c>
      <c r="M7" s="16" t="s">
        <v>2</v>
      </c>
      <c r="N7" s="2" t="s">
        <v>17</v>
      </c>
      <c r="O7" s="3">
        <v>5067</v>
      </c>
    </row>
    <row r="8" spans="1:18" x14ac:dyDescent="0.25">
      <c r="A8" s="2">
        <v>24</v>
      </c>
      <c r="B8" s="2" t="s">
        <v>5</v>
      </c>
      <c r="C8" s="5">
        <v>90</v>
      </c>
      <c r="D8" s="5">
        <v>78</v>
      </c>
      <c r="E8" s="5">
        <v>76</v>
      </c>
      <c r="F8" s="5">
        <v>83</v>
      </c>
      <c r="G8" s="5">
        <v>61</v>
      </c>
      <c r="L8" s="19"/>
      <c r="M8" s="17"/>
      <c r="N8" s="2" t="s">
        <v>18</v>
      </c>
      <c r="O8" s="3">
        <v>534</v>
      </c>
    </row>
    <row r="9" spans="1:18" x14ac:dyDescent="0.25">
      <c r="A9" s="2">
        <v>29</v>
      </c>
      <c r="B9" s="2" t="s">
        <v>6</v>
      </c>
      <c r="C9" s="5">
        <v>281</v>
      </c>
      <c r="D9" s="5">
        <v>371</v>
      </c>
      <c r="E9" s="5">
        <v>361</v>
      </c>
      <c r="F9" s="5">
        <v>394</v>
      </c>
      <c r="G9" s="5">
        <v>425</v>
      </c>
      <c r="H9" s="1"/>
      <c r="L9" s="19"/>
      <c r="M9" s="18"/>
      <c r="N9" s="2" t="s">
        <v>9</v>
      </c>
      <c r="O9" s="3">
        <f>148+81</f>
        <v>229</v>
      </c>
      <c r="R9" s="1"/>
    </row>
    <row r="10" spans="1:18" x14ac:dyDescent="0.25">
      <c r="A10" s="2">
        <v>30</v>
      </c>
      <c r="B10" s="2" t="s">
        <v>7</v>
      </c>
      <c r="C10" s="5">
        <v>921</v>
      </c>
      <c r="D10" s="5">
        <v>897</v>
      </c>
      <c r="E10" s="5">
        <v>701</v>
      </c>
      <c r="F10" s="5">
        <v>639</v>
      </c>
      <c r="G10" s="5">
        <v>536</v>
      </c>
      <c r="L10" s="19">
        <v>22</v>
      </c>
      <c r="M10" s="16" t="s">
        <v>3</v>
      </c>
      <c r="N10" s="2" t="s">
        <v>17</v>
      </c>
      <c r="O10" s="3">
        <v>193</v>
      </c>
    </row>
    <row r="11" spans="1:18" x14ac:dyDescent="0.25">
      <c r="A11" s="2">
        <v>96</v>
      </c>
      <c r="B11" s="2" t="s">
        <v>10</v>
      </c>
      <c r="C11" s="5">
        <v>66</v>
      </c>
      <c r="D11" s="5">
        <v>83</v>
      </c>
      <c r="E11" s="5">
        <v>90</v>
      </c>
      <c r="F11" s="5">
        <v>84</v>
      </c>
      <c r="G11" s="5">
        <v>63</v>
      </c>
      <c r="L11" s="19"/>
      <c r="M11" s="17"/>
      <c r="N11" s="2" t="s">
        <v>18</v>
      </c>
      <c r="O11" s="3">
        <v>708</v>
      </c>
    </row>
    <row r="12" spans="1:18" x14ac:dyDescent="0.25">
      <c r="A12" s="2">
        <v>99</v>
      </c>
      <c r="B12" s="2" t="s">
        <v>11</v>
      </c>
      <c r="C12" s="5">
        <f>69+4954</f>
        <v>5023</v>
      </c>
      <c r="D12" s="5">
        <f>732+5213</f>
        <v>5945</v>
      </c>
      <c r="E12" s="5">
        <f>1757+41+5088</f>
        <v>6886</v>
      </c>
      <c r="F12" s="5">
        <f>476+86+5866</f>
        <v>6428</v>
      </c>
      <c r="G12" s="5">
        <f>48+29+5175</f>
        <v>5252</v>
      </c>
      <c r="L12" s="19"/>
      <c r="M12" s="18"/>
      <c r="N12" s="2" t="s">
        <v>9</v>
      </c>
      <c r="O12" s="3">
        <v>0</v>
      </c>
    </row>
    <row r="13" spans="1:18" x14ac:dyDescent="0.25">
      <c r="A13" s="2"/>
      <c r="B13" s="8" t="s">
        <v>12</v>
      </c>
      <c r="C13" s="6">
        <f>SUM(C4:C12)</f>
        <v>46068</v>
      </c>
      <c r="D13" s="6">
        <f t="shared" ref="D13:G13" si="0">SUM(D4:D12)</f>
        <v>47628</v>
      </c>
      <c r="E13" s="6">
        <f t="shared" si="0"/>
        <v>48787</v>
      </c>
      <c r="F13" s="6">
        <f t="shared" si="0"/>
        <v>49635</v>
      </c>
      <c r="G13" s="6">
        <f t="shared" si="0"/>
        <v>49287</v>
      </c>
      <c r="L13" s="19">
        <v>23</v>
      </c>
      <c r="M13" s="15" t="s">
        <v>4</v>
      </c>
      <c r="N13" s="2" t="s">
        <v>17</v>
      </c>
      <c r="O13" s="3">
        <v>741</v>
      </c>
      <c r="R13" s="1"/>
    </row>
    <row r="14" spans="1:18" x14ac:dyDescent="0.25">
      <c r="C14" s="7"/>
      <c r="D14" s="7"/>
      <c r="E14" s="7"/>
      <c r="F14" s="7"/>
      <c r="G14" s="7"/>
      <c r="L14" s="19"/>
      <c r="M14" s="15"/>
      <c r="N14" s="2" t="s">
        <v>18</v>
      </c>
      <c r="O14" s="3">
        <v>753</v>
      </c>
    </row>
    <row r="15" spans="1:18" x14ac:dyDescent="0.25">
      <c r="A15" s="20" t="s">
        <v>13</v>
      </c>
      <c r="B15" s="21"/>
      <c r="C15" s="4">
        <v>2014</v>
      </c>
      <c r="D15" s="4">
        <v>2015</v>
      </c>
      <c r="E15" s="4">
        <v>2016</v>
      </c>
      <c r="F15" s="4">
        <v>2017</v>
      </c>
      <c r="G15" s="4">
        <v>2018</v>
      </c>
      <c r="L15" s="19"/>
      <c r="M15" s="15"/>
      <c r="N15" s="2" t="s">
        <v>9</v>
      </c>
      <c r="O15" s="3">
        <v>7</v>
      </c>
    </row>
    <row r="16" spans="1:18" x14ac:dyDescent="0.25">
      <c r="A16" s="2">
        <v>10</v>
      </c>
      <c r="B16" s="2" t="s">
        <v>1</v>
      </c>
      <c r="C16" s="5">
        <v>37233</v>
      </c>
      <c r="D16" s="5">
        <v>38119</v>
      </c>
      <c r="E16" s="5">
        <v>38401</v>
      </c>
      <c r="F16" s="5">
        <v>39762</v>
      </c>
      <c r="G16" s="5">
        <v>40235</v>
      </c>
      <c r="L16" s="19">
        <v>24</v>
      </c>
      <c r="M16" s="15" t="s">
        <v>5</v>
      </c>
      <c r="N16" s="2" t="s">
        <v>17</v>
      </c>
      <c r="O16" s="3">
        <v>10</v>
      </c>
    </row>
    <row r="17" spans="1:17" x14ac:dyDescent="0.25">
      <c r="A17" s="2">
        <v>21</v>
      </c>
      <c r="B17" s="2" t="s">
        <v>2</v>
      </c>
      <c r="C17" s="5">
        <v>2074</v>
      </c>
      <c r="D17" s="5">
        <v>2070</v>
      </c>
      <c r="E17" s="5">
        <v>1973</v>
      </c>
      <c r="F17" s="5">
        <v>2120</v>
      </c>
      <c r="G17" s="5">
        <v>2312</v>
      </c>
      <c r="L17" s="19"/>
      <c r="M17" s="15"/>
      <c r="N17" s="2" t="s">
        <v>18</v>
      </c>
      <c r="O17" s="3">
        <v>64</v>
      </c>
    </row>
    <row r="18" spans="1:17" x14ac:dyDescent="0.25">
      <c r="A18" s="2">
        <v>22</v>
      </c>
      <c r="B18" s="2" t="s">
        <v>3</v>
      </c>
      <c r="C18" s="5">
        <v>78</v>
      </c>
      <c r="D18" s="5">
        <v>78</v>
      </c>
      <c r="E18" s="5">
        <v>119</v>
      </c>
      <c r="F18" s="5">
        <v>108</v>
      </c>
      <c r="G18" s="5">
        <v>125</v>
      </c>
      <c r="L18" s="19"/>
      <c r="M18" s="15"/>
      <c r="N18" s="2" t="s">
        <v>9</v>
      </c>
      <c r="O18" s="3">
        <v>1</v>
      </c>
    </row>
    <row r="19" spans="1:17" x14ac:dyDescent="0.25">
      <c r="A19" s="2">
        <v>23</v>
      </c>
      <c r="B19" s="2" t="s">
        <v>4</v>
      </c>
      <c r="C19" s="5">
        <v>526</v>
      </c>
      <c r="D19" s="5">
        <v>567</v>
      </c>
      <c r="E19" s="5">
        <v>553</v>
      </c>
      <c r="F19" s="5">
        <v>538</v>
      </c>
      <c r="G19" s="5">
        <v>507</v>
      </c>
      <c r="L19" s="19">
        <v>29</v>
      </c>
      <c r="M19" s="15" t="s">
        <v>6</v>
      </c>
      <c r="N19" s="2" t="s">
        <v>17</v>
      </c>
      <c r="O19" s="3">
        <v>352</v>
      </c>
    </row>
    <row r="20" spans="1:17" x14ac:dyDescent="0.25">
      <c r="A20" s="2">
        <v>24</v>
      </c>
      <c r="B20" s="2" t="s">
        <v>5</v>
      </c>
      <c r="C20" s="5">
        <v>13</v>
      </c>
      <c r="D20" s="5">
        <v>13</v>
      </c>
      <c r="E20" s="5">
        <v>16</v>
      </c>
      <c r="F20" s="5">
        <v>20</v>
      </c>
      <c r="G20" s="5">
        <v>14</v>
      </c>
      <c r="L20" s="19"/>
      <c r="M20" s="15"/>
      <c r="N20" s="2" t="s">
        <v>18</v>
      </c>
      <c r="O20" s="3">
        <v>305</v>
      </c>
    </row>
    <row r="21" spans="1:17" x14ac:dyDescent="0.25">
      <c r="A21" s="2">
        <v>29</v>
      </c>
      <c r="B21" s="2" t="s">
        <v>6</v>
      </c>
      <c r="C21" s="5">
        <v>140</v>
      </c>
      <c r="D21" s="5">
        <v>159</v>
      </c>
      <c r="E21" s="5">
        <v>176</v>
      </c>
      <c r="F21" s="5">
        <v>216</v>
      </c>
      <c r="G21" s="5">
        <v>237</v>
      </c>
      <c r="L21" s="19"/>
      <c r="M21" s="15"/>
      <c r="N21" s="2" t="s">
        <v>9</v>
      </c>
      <c r="O21" s="3">
        <v>5</v>
      </c>
    </row>
    <row r="22" spans="1:17" x14ac:dyDescent="0.25">
      <c r="A22" s="2">
        <v>30</v>
      </c>
      <c r="B22" s="2" t="s">
        <v>7</v>
      </c>
      <c r="C22" s="5">
        <v>906</v>
      </c>
      <c r="D22" s="5">
        <v>927</v>
      </c>
      <c r="E22" s="5">
        <v>766</v>
      </c>
      <c r="F22" s="5">
        <v>669</v>
      </c>
      <c r="G22" s="5">
        <v>546</v>
      </c>
      <c r="L22" s="19">
        <v>30</v>
      </c>
      <c r="M22" s="15" t="s">
        <v>19</v>
      </c>
      <c r="N22" s="2" t="s">
        <v>17</v>
      </c>
      <c r="O22" s="3">
        <v>945</v>
      </c>
    </row>
    <row r="23" spans="1:17" x14ac:dyDescent="0.25">
      <c r="A23" s="2">
        <v>96</v>
      </c>
      <c r="B23" s="2" t="s">
        <v>10</v>
      </c>
      <c r="C23" s="5">
        <v>64</v>
      </c>
      <c r="D23" s="5">
        <v>81</v>
      </c>
      <c r="E23" s="5">
        <v>91</v>
      </c>
      <c r="F23" s="5">
        <v>84</v>
      </c>
      <c r="G23" s="5">
        <v>58</v>
      </c>
      <c r="L23" s="19"/>
      <c r="M23" s="15"/>
      <c r="N23" s="2" t="s">
        <v>18</v>
      </c>
      <c r="O23" s="3">
        <v>123</v>
      </c>
    </row>
    <row r="24" spans="1:17" x14ac:dyDescent="0.25">
      <c r="A24" s="2">
        <v>99</v>
      </c>
      <c r="B24" s="2" t="s">
        <v>11</v>
      </c>
      <c r="C24" s="5">
        <f>103+2834</f>
        <v>2937</v>
      </c>
      <c r="D24" s="5">
        <f>348+2889</f>
        <v>3237</v>
      </c>
      <c r="E24" s="5">
        <f>1136+58+2850</f>
        <v>4044</v>
      </c>
      <c r="F24" s="5">
        <f>497+90+3200</f>
        <v>3787</v>
      </c>
      <c r="G24" s="5">
        <f>52+27+2604</f>
        <v>2683</v>
      </c>
      <c r="L24" s="19"/>
      <c r="M24" s="15"/>
      <c r="N24" s="2" t="s">
        <v>9</v>
      </c>
      <c r="O24" s="3">
        <v>14</v>
      </c>
    </row>
    <row r="25" spans="1:17" x14ac:dyDescent="0.25">
      <c r="A25" s="2"/>
      <c r="B25" s="8" t="s">
        <v>12</v>
      </c>
      <c r="C25" s="6">
        <f>SUM(C16:C24)</f>
        <v>43971</v>
      </c>
      <c r="D25" s="6">
        <f>SUM(D16:D24)</f>
        <v>45251</v>
      </c>
      <c r="E25" s="6">
        <f>SUM(E16:E24)</f>
        <v>46139</v>
      </c>
      <c r="F25" s="6">
        <f>SUM(F16:F24)</f>
        <v>47304</v>
      </c>
      <c r="G25" s="6">
        <f>SUM(G16:G24)</f>
        <v>46717</v>
      </c>
      <c r="L25" s="19">
        <v>96</v>
      </c>
      <c r="M25" s="15" t="s">
        <v>8</v>
      </c>
      <c r="N25" s="2" t="s">
        <v>17</v>
      </c>
      <c r="O25" s="3">
        <v>58</v>
      </c>
    </row>
    <row r="26" spans="1:17" x14ac:dyDescent="0.25">
      <c r="C26" s="7"/>
      <c r="D26" s="7"/>
      <c r="E26" s="7"/>
      <c r="F26" s="7"/>
      <c r="G26" s="7"/>
      <c r="L26" s="19"/>
      <c r="M26" s="15"/>
      <c r="N26" s="2" t="s">
        <v>18</v>
      </c>
      <c r="O26" s="3">
        <v>63</v>
      </c>
    </row>
    <row r="27" spans="1:17" x14ac:dyDescent="0.25">
      <c r="A27" s="22" t="s">
        <v>14</v>
      </c>
      <c r="B27" s="23"/>
      <c r="C27" s="9">
        <v>2014</v>
      </c>
      <c r="D27" s="9">
        <v>2015</v>
      </c>
      <c r="E27" s="9">
        <v>2016</v>
      </c>
      <c r="F27" s="9">
        <v>2017</v>
      </c>
      <c r="G27" s="9">
        <v>2018</v>
      </c>
      <c r="L27" s="19"/>
      <c r="M27" s="15"/>
      <c r="N27" s="2" t="s">
        <v>9</v>
      </c>
      <c r="O27" s="3">
        <v>0</v>
      </c>
    </row>
    <row r="28" spans="1:17" x14ac:dyDescent="0.25">
      <c r="A28" s="2">
        <v>10</v>
      </c>
      <c r="B28" s="2" t="s">
        <v>1</v>
      </c>
      <c r="C28" s="5">
        <f>C4+C16</f>
        <v>72032</v>
      </c>
      <c r="D28" s="5">
        <f t="shared" ref="D28:G28" si="1">D4+D16</f>
        <v>73497</v>
      </c>
      <c r="E28" s="5">
        <f t="shared" si="1"/>
        <v>74289</v>
      </c>
      <c r="F28" s="5">
        <f t="shared" si="1"/>
        <v>76712</v>
      </c>
      <c r="G28" s="5">
        <f t="shared" si="1"/>
        <v>77897</v>
      </c>
      <c r="L28" s="19">
        <v>99</v>
      </c>
      <c r="M28" s="15" t="s">
        <v>11</v>
      </c>
      <c r="N28" s="2" t="s">
        <v>17</v>
      </c>
      <c r="O28" s="3">
        <f>20+31</f>
        <v>51</v>
      </c>
      <c r="Q28" s="1"/>
    </row>
    <row r="29" spans="1:17" x14ac:dyDescent="0.25">
      <c r="A29" s="2">
        <v>21</v>
      </c>
      <c r="B29" s="2" t="s">
        <v>2</v>
      </c>
      <c r="C29" s="5">
        <f t="shared" ref="C29:G36" si="2">C5+C17</f>
        <v>5425</v>
      </c>
      <c r="D29" s="5">
        <f t="shared" si="2"/>
        <v>5377</v>
      </c>
      <c r="E29" s="5">
        <f t="shared" si="2"/>
        <v>5091</v>
      </c>
      <c r="F29" s="5">
        <f t="shared" si="2"/>
        <v>5466</v>
      </c>
      <c r="G29" s="5">
        <f t="shared" si="2"/>
        <v>5830</v>
      </c>
      <c r="L29" s="19"/>
      <c r="M29" s="15"/>
      <c r="N29" s="2" t="s">
        <v>18</v>
      </c>
      <c r="O29" s="3">
        <f>19+23</f>
        <v>42</v>
      </c>
    </row>
    <row r="30" spans="1:17" x14ac:dyDescent="0.25">
      <c r="A30" s="2">
        <v>22</v>
      </c>
      <c r="B30" s="2" t="s">
        <v>3</v>
      </c>
      <c r="C30" s="5">
        <f t="shared" si="2"/>
        <v>714</v>
      </c>
      <c r="D30" s="5">
        <f t="shared" si="2"/>
        <v>730</v>
      </c>
      <c r="E30" s="5">
        <f t="shared" si="2"/>
        <v>837</v>
      </c>
      <c r="F30" s="5">
        <f t="shared" si="2"/>
        <v>839</v>
      </c>
      <c r="G30" s="5">
        <f t="shared" si="2"/>
        <v>901</v>
      </c>
      <c r="L30" s="19"/>
      <c r="M30" s="15"/>
      <c r="N30" s="2" t="s">
        <v>9</v>
      </c>
      <c r="O30" s="3">
        <f>59+1353+2+6428</f>
        <v>7842</v>
      </c>
    </row>
    <row r="31" spans="1:17" x14ac:dyDescent="0.25">
      <c r="A31" s="2">
        <v>23</v>
      </c>
      <c r="B31" s="2" t="s">
        <v>4</v>
      </c>
      <c r="C31" s="5">
        <f t="shared" si="2"/>
        <v>1427</v>
      </c>
      <c r="D31" s="5">
        <f t="shared" si="2"/>
        <v>1484</v>
      </c>
      <c r="E31" s="5">
        <f t="shared" si="2"/>
        <v>1502</v>
      </c>
      <c r="F31" s="5">
        <f t="shared" si="2"/>
        <v>1518</v>
      </c>
      <c r="G31" s="5">
        <f t="shared" si="2"/>
        <v>1501</v>
      </c>
    </row>
    <row r="32" spans="1:17" ht="15" customHeight="1" x14ac:dyDescent="0.25">
      <c r="A32" s="2">
        <v>24</v>
      </c>
      <c r="B32" s="2" t="s">
        <v>5</v>
      </c>
      <c r="C32" s="5">
        <f t="shared" si="2"/>
        <v>103</v>
      </c>
      <c r="D32" s="5">
        <f t="shared" si="2"/>
        <v>91</v>
      </c>
      <c r="E32" s="5">
        <f t="shared" si="2"/>
        <v>92</v>
      </c>
      <c r="F32" s="5">
        <f t="shared" si="2"/>
        <v>103</v>
      </c>
      <c r="G32" s="5">
        <f t="shared" si="2"/>
        <v>75</v>
      </c>
      <c r="L32" s="12" t="s">
        <v>20</v>
      </c>
      <c r="M32" s="12"/>
      <c r="N32" s="13">
        <f>O7+O10+O13+O16+O19</f>
        <v>6363</v>
      </c>
    </row>
    <row r="33" spans="1:14" x14ac:dyDescent="0.25">
      <c r="A33" s="2">
        <v>29</v>
      </c>
      <c r="B33" s="2" t="s">
        <v>6</v>
      </c>
      <c r="C33" s="5">
        <f t="shared" si="2"/>
        <v>421</v>
      </c>
      <c r="D33" s="5">
        <f t="shared" si="2"/>
        <v>530</v>
      </c>
      <c r="E33" s="5">
        <f t="shared" si="2"/>
        <v>537</v>
      </c>
      <c r="F33" s="5">
        <f t="shared" si="2"/>
        <v>610</v>
      </c>
      <c r="G33" s="5">
        <f t="shared" si="2"/>
        <v>662</v>
      </c>
      <c r="L33" s="12"/>
      <c r="M33" s="12"/>
      <c r="N33" s="14"/>
    </row>
    <row r="34" spans="1:14" x14ac:dyDescent="0.25">
      <c r="A34" s="2">
        <v>30</v>
      </c>
      <c r="B34" s="2" t="s">
        <v>7</v>
      </c>
      <c r="C34" s="5">
        <f t="shared" si="2"/>
        <v>1827</v>
      </c>
      <c r="D34" s="5">
        <f t="shared" si="2"/>
        <v>1824</v>
      </c>
      <c r="E34" s="5">
        <f t="shared" si="2"/>
        <v>1467</v>
      </c>
      <c r="F34" s="5">
        <f t="shared" si="2"/>
        <v>1308</v>
      </c>
      <c r="G34" s="5">
        <f t="shared" si="2"/>
        <v>1082</v>
      </c>
      <c r="L34" s="12" t="s">
        <v>21</v>
      </c>
      <c r="M34" s="12"/>
      <c r="N34" s="13">
        <f>O8+O11+O14+O17+O20</f>
        <v>2364</v>
      </c>
    </row>
    <row r="35" spans="1:14" x14ac:dyDescent="0.25">
      <c r="A35" s="2">
        <v>96</v>
      </c>
      <c r="B35" s="2" t="s">
        <v>10</v>
      </c>
      <c r="C35" s="5">
        <f t="shared" si="2"/>
        <v>130</v>
      </c>
      <c r="D35" s="5">
        <f t="shared" si="2"/>
        <v>164</v>
      </c>
      <c r="E35" s="5">
        <f t="shared" si="2"/>
        <v>181</v>
      </c>
      <c r="F35" s="5">
        <f t="shared" si="2"/>
        <v>168</v>
      </c>
      <c r="G35" s="5">
        <f t="shared" si="2"/>
        <v>121</v>
      </c>
      <c r="L35" s="12"/>
      <c r="M35" s="12"/>
      <c r="N35" s="14"/>
    </row>
    <row r="36" spans="1:14" x14ac:dyDescent="0.25">
      <c r="A36" s="2">
        <v>99</v>
      </c>
      <c r="B36" s="2" t="s">
        <v>11</v>
      </c>
      <c r="C36" s="5">
        <f t="shared" si="2"/>
        <v>7960</v>
      </c>
      <c r="D36" s="5">
        <f t="shared" si="2"/>
        <v>9182</v>
      </c>
      <c r="E36" s="5">
        <f t="shared" si="2"/>
        <v>10930</v>
      </c>
      <c r="F36" s="5">
        <f t="shared" si="2"/>
        <v>10215</v>
      </c>
      <c r="G36" s="5">
        <f t="shared" si="2"/>
        <v>7935</v>
      </c>
      <c r="L36" s="12" t="s">
        <v>22</v>
      </c>
      <c r="M36" s="12"/>
      <c r="N36" s="13">
        <f>O9+O12+O15+O18+O21</f>
        <v>242</v>
      </c>
    </row>
    <row r="37" spans="1:14" x14ac:dyDescent="0.25">
      <c r="A37" s="2"/>
      <c r="B37" s="8" t="s">
        <v>12</v>
      </c>
      <c r="C37" s="6">
        <f>SUM(C28:C36)</f>
        <v>90039</v>
      </c>
      <c r="D37" s="6">
        <f>SUM(D28:D36)</f>
        <v>92879</v>
      </c>
      <c r="E37" s="6">
        <f>SUM(E28:E36)</f>
        <v>94926</v>
      </c>
      <c r="F37" s="6">
        <f>SUM(F28:F36)</f>
        <v>96939</v>
      </c>
      <c r="G37" s="6">
        <f>SUM(G28:G36)</f>
        <v>96004</v>
      </c>
      <c r="L37" s="12"/>
      <c r="M37" s="12"/>
      <c r="N37" s="14"/>
    </row>
    <row r="40" spans="1:14" x14ac:dyDescent="0.25">
      <c r="A40" s="12" t="s">
        <v>15</v>
      </c>
      <c r="B40" s="12"/>
      <c r="C40" s="3">
        <f>C29+C30+C31+C32+C33</f>
        <v>8090</v>
      </c>
      <c r="D40" s="3">
        <f t="shared" ref="D40:G40" si="3">D29+D30+D31+D32+D33</f>
        <v>8212</v>
      </c>
      <c r="E40" s="3">
        <f t="shared" si="3"/>
        <v>8059</v>
      </c>
      <c r="F40" s="3">
        <f t="shared" si="3"/>
        <v>8536</v>
      </c>
      <c r="G40" s="3">
        <f t="shared" si="3"/>
        <v>8969</v>
      </c>
    </row>
    <row r="42" spans="1:14" ht="33" customHeight="1" x14ac:dyDescent="0.25">
      <c r="A42" s="12" t="s">
        <v>16</v>
      </c>
      <c r="B42" s="12"/>
      <c r="C42" s="10">
        <f>C40/C37</f>
        <v>8.9849953908861718E-2</v>
      </c>
      <c r="D42" s="10">
        <f t="shared" ref="D42:G42" si="4">D40/D37</f>
        <v>8.841611128457455E-2</v>
      </c>
      <c r="E42" s="10">
        <f t="shared" si="4"/>
        <v>8.4897709794998208E-2</v>
      </c>
      <c r="F42" s="10">
        <f t="shared" si="4"/>
        <v>8.8055375029657823E-2</v>
      </c>
      <c r="G42" s="10">
        <f t="shared" si="4"/>
        <v>9.3423190700387487E-2</v>
      </c>
    </row>
  </sheetData>
  <mergeCells count="29">
    <mergeCell ref="L4:L6"/>
    <mergeCell ref="L7:L9"/>
    <mergeCell ref="L10:L12"/>
    <mergeCell ref="L13:L15"/>
    <mergeCell ref="L16:L18"/>
    <mergeCell ref="A3:B3"/>
    <mergeCell ref="A15:B15"/>
    <mergeCell ref="A27:B27"/>
    <mergeCell ref="A40:B40"/>
    <mergeCell ref="A42:B42"/>
    <mergeCell ref="M19:M21"/>
    <mergeCell ref="M22:M24"/>
    <mergeCell ref="L19:L21"/>
    <mergeCell ref="L22:L24"/>
    <mergeCell ref="L25:L27"/>
    <mergeCell ref="M4:M6"/>
    <mergeCell ref="M7:M9"/>
    <mergeCell ref="M10:M12"/>
    <mergeCell ref="M13:M15"/>
    <mergeCell ref="M16:M18"/>
    <mergeCell ref="L36:M37"/>
    <mergeCell ref="N36:N37"/>
    <mergeCell ref="M25:M27"/>
    <mergeCell ref="M28:M30"/>
    <mergeCell ref="L32:M33"/>
    <mergeCell ref="L34:M35"/>
    <mergeCell ref="N32:N33"/>
    <mergeCell ref="N34:N35"/>
    <mergeCell ref="L28:L30"/>
  </mergeCells>
  <pageMargins left="0.7" right="0.7" top="0.75" bottom="0.75" header="0.3" footer="0.3"/>
  <pageSetup paperSize="9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2" ma:contentTypeDescription="Een nieuw document maken." ma:contentTypeScope="" ma:versionID="9d13c2ce0f842ce043e9d4d0e6358a3b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7abedf61ecfb3e03810a9263c20ad62a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9DDD18-6C57-4E87-9116-4DAF3E7E6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CE1E32-3AAD-413A-A20A-1A677F133F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262AA-7ABC-4652-9034-07CE3BAAF888}">
  <ds:schemaRefs>
    <ds:schemaRef ds:uri="http://purl.org/dc/terms/"/>
    <ds:schemaRef ds:uri="ceeae0c4-f3ff-4153-af2f-582bafa5e89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3d5240a-782c-4048-8313-d01b5d6ab2a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Frans, Elke</dc:creator>
  <cp:lastModifiedBy>Van Neste, Ulrike</cp:lastModifiedBy>
  <cp:lastPrinted>2020-07-08T08:33:14Z</cp:lastPrinted>
  <dcterms:created xsi:type="dcterms:W3CDTF">2020-07-06T07:15:48Z</dcterms:created>
  <dcterms:modified xsi:type="dcterms:W3CDTF">2020-07-08T08:33:55Z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