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1 - 50\"/>
    </mc:Choice>
  </mc:AlternateContent>
  <bookViews>
    <workbookView xWindow="0" yWindow="0" windowWidth="19200" windowHeight="8310" activeTab="4"/>
  </bookViews>
  <sheets>
    <sheet name="bestuurspersoneel" sheetId="6" r:id="rId1"/>
    <sheet name="ond pers gew basis" sheetId="2" r:id="rId2"/>
    <sheet name="ond pers bui basis" sheetId="3" r:id="rId3"/>
    <sheet name="ond pers gew sec" sheetId="4" r:id="rId4"/>
    <sheet name="ond pers bui sec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5" l="1"/>
  <c r="C20" i="5"/>
  <c r="C19" i="5"/>
  <c r="C18" i="5"/>
  <c r="C17" i="5"/>
  <c r="C16" i="5"/>
  <c r="C15" i="5"/>
  <c r="C14" i="5"/>
  <c r="C13" i="5"/>
  <c r="B21" i="5"/>
  <c r="B20" i="5"/>
  <c r="B19" i="5"/>
  <c r="B18" i="5"/>
  <c r="B17" i="5"/>
  <c r="B16" i="5"/>
  <c r="B15" i="5"/>
  <c r="B14" i="5"/>
  <c r="B13" i="5"/>
  <c r="C21" i="4"/>
  <c r="C20" i="4"/>
  <c r="C19" i="4"/>
  <c r="C18" i="4"/>
  <c r="C17" i="4"/>
  <c r="C16" i="4"/>
  <c r="C15" i="4"/>
  <c r="C14" i="4"/>
  <c r="C13" i="4"/>
  <c r="B21" i="4"/>
  <c r="B20" i="4"/>
  <c r="B19" i="4"/>
  <c r="B18" i="4"/>
  <c r="B17" i="4"/>
  <c r="B16" i="4"/>
  <c r="B15" i="4"/>
  <c r="B14" i="4"/>
  <c r="B13" i="4"/>
  <c r="N21" i="3" l="1"/>
  <c r="N20" i="3"/>
  <c r="N19" i="3"/>
  <c r="N18" i="3"/>
  <c r="N17" i="3"/>
  <c r="N16" i="3"/>
  <c r="N15" i="3"/>
  <c r="N14" i="3"/>
  <c r="N13" i="3"/>
  <c r="M21" i="3"/>
  <c r="M20" i="3"/>
  <c r="M19" i="3"/>
  <c r="M18" i="3"/>
  <c r="M17" i="3"/>
  <c r="M16" i="3"/>
  <c r="M15" i="3"/>
  <c r="M14" i="3"/>
  <c r="M13" i="3"/>
  <c r="C21" i="3"/>
  <c r="M21" i="2"/>
  <c r="M20" i="2"/>
  <c r="M19" i="2"/>
  <c r="M18" i="2"/>
  <c r="M17" i="2"/>
  <c r="M16" i="2"/>
  <c r="M15" i="2"/>
  <c r="M14" i="2"/>
  <c r="M13" i="2"/>
  <c r="L21" i="2"/>
  <c r="L20" i="2"/>
  <c r="L19" i="2"/>
  <c r="L18" i="2"/>
  <c r="L17" i="2"/>
  <c r="L16" i="2"/>
  <c r="L15" i="2"/>
  <c r="L14" i="2"/>
  <c r="L13" i="2"/>
  <c r="C21" i="2"/>
  <c r="C20" i="2"/>
  <c r="C19" i="2"/>
  <c r="C18" i="2"/>
  <c r="C17" i="2"/>
  <c r="C16" i="2"/>
  <c r="C15" i="2"/>
  <c r="C14" i="2"/>
  <c r="C13" i="2"/>
  <c r="B21" i="2"/>
  <c r="B20" i="2"/>
  <c r="B19" i="2"/>
  <c r="B18" i="2"/>
  <c r="B17" i="2"/>
  <c r="B16" i="2"/>
  <c r="B15" i="2"/>
  <c r="B14" i="2"/>
  <c r="B13" i="2"/>
  <c r="C22" i="5" l="1"/>
  <c r="B22" i="5"/>
  <c r="D21" i="5"/>
  <c r="D20" i="5"/>
  <c r="D19" i="5"/>
  <c r="D18" i="5"/>
  <c r="D17" i="5"/>
  <c r="D16" i="5"/>
  <c r="D15" i="5"/>
  <c r="D14" i="5"/>
  <c r="D13" i="5"/>
  <c r="C22" i="4"/>
  <c r="B22" i="4"/>
  <c r="D21" i="4"/>
  <c r="D20" i="4"/>
  <c r="D19" i="4"/>
  <c r="D18" i="4"/>
  <c r="D17" i="4"/>
  <c r="D16" i="4"/>
  <c r="D15" i="4"/>
  <c r="D14" i="4"/>
  <c r="D13" i="4"/>
  <c r="N22" i="3"/>
  <c r="M22" i="3"/>
  <c r="O21" i="3"/>
  <c r="O20" i="3"/>
  <c r="O19" i="3"/>
  <c r="O18" i="3"/>
  <c r="O17" i="3"/>
  <c r="O16" i="3"/>
  <c r="O15" i="3"/>
  <c r="O14" i="3"/>
  <c r="O13" i="3"/>
  <c r="C22" i="3"/>
  <c r="B22" i="3"/>
  <c r="D21" i="3"/>
  <c r="D20" i="3"/>
  <c r="D19" i="3"/>
  <c r="D18" i="3"/>
  <c r="D17" i="3"/>
  <c r="D16" i="3"/>
  <c r="D15" i="3"/>
  <c r="D14" i="3"/>
  <c r="D13" i="3"/>
  <c r="M22" i="2"/>
  <c r="L22" i="2"/>
  <c r="N21" i="2"/>
  <c r="N20" i="2"/>
  <c r="N19" i="2"/>
  <c r="N18" i="2"/>
  <c r="N17" i="2"/>
  <c r="N16" i="2"/>
  <c r="N15" i="2"/>
  <c r="N14" i="2"/>
  <c r="N13" i="2"/>
  <c r="C22" i="2"/>
  <c r="B22" i="2"/>
  <c r="D14" i="2"/>
  <c r="D15" i="2"/>
  <c r="D16" i="2"/>
  <c r="D17" i="2"/>
  <c r="D18" i="2"/>
  <c r="D19" i="2"/>
  <c r="D20" i="2"/>
  <c r="D21" i="2"/>
  <c r="D13" i="2"/>
  <c r="D22" i="5" l="1"/>
  <c r="D22" i="4"/>
  <c r="O22" i="3"/>
  <c r="D22" i="3"/>
  <c r="N22" i="2"/>
  <c r="D22" i="2"/>
</calcChain>
</file>

<file path=xl/sharedStrings.xml><?xml version="1.0" encoding="utf-8"?>
<sst xmlns="http://schemas.openxmlformats.org/spreadsheetml/2006/main" count="239" uniqueCount="47">
  <si>
    <t>Leeftijd</t>
  </si>
  <si>
    <t>Mannen</t>
  </si>
  <si>
    <t>Vrouwen</t>
  </si>
  <si>
    <t>Totaal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</si>
  <si>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</si>
  <si>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</si>
  <si>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</si>
  <si>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</si>
  <si>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</si>
  <si>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</si>
  <si>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</si>
  <si>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</si>
  <si>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</si>
  <si>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GEWOON KLEUTERONDERWIJS </t>
  </si>
  <si>
    <t xml:space="preserve">GEWOON LAGER ONDERWIJS </t>
  </si>
  <si>
    <t>Alle soorten schoolbestuur</t>
  </si>
  <si>
    <t>ONDERWIJZEND PERSONEEL NAAR LEEFTIJD EN GESLACHT</t>
  </si>
  <si>
    <t xml:space="preserve">BUITENGEWOON KLEUTERONDERWIJS </t>
  </si>
  <si>
    <t xml:space="preserve">BUITENGEWOON LAGER ONDERWIJS </t>
  </si>
  <si>
    <t xml:space="preserve">GEWOON SECUNDAIR ONDERWIJS </t>
  </si>
  <si>
    <t xml:space="preserve">BUITENGEWOON SECUNDAIR ONDERWIJS </t>
  </si>
  <si>
    <t>Schooljaar 2016-2017</t>
  </si>
  <si>
    <t>Aantal personen (inclusief alle vervangingen, zonder TBS+ en Bonus) - januari 2017</t>
  </si>
  <si>
    <t>BESTUURSPERSONEEL NAAR LEEFTIJD, ONDERWIJSNIVEAU EN GESLACHT</t>
  </si>
  <si>
    <t>Aantal personen (inclusief alle vervangingen, TBS+ en Bonus) - januari 2017 (1)</t>
  </si>
  <si>
    <t>GEWOON KLEUTERONDERWIJS (2)</t>
  </si>
  <si>
    <t>Bestuurspersoneel</t>
  </si>
  <si>
    <t xml:space="preserve">Algemeen en Coördinerend directeurs, </t>
  </si>
  <si>
    <t>directeur coördinatie scholengemeenschap (9)</t>
  </si>
  <si>
    <t>GEWOON LAGER ONDERWIJS (2)</t>
  </si>
  <si>
    <t>BUITENGEWOON BASISONDERWIJS (3)</t>
  </si>
  <si>
    <t>GEWOON SECUNDAIR ONDERWIJS (4)</t>
  </si>
  <si>
    <t>Algemeen en Coördinerend directeurs (9)</t>
  </si>
  <si>
    <t>BUITENGEWOON SECUNDAIR ONDERWIJS (5)</t>
  </si>
  <si>
    <t>(1) De personen die omwille van een tijdelijk ander ambt van onderwijsniveau veranderen, werden niet opgenomen.</t>
  </si>
  <si>
    <t xml:space="preserve">Als bestuurspersoneel wordt beschouwd : </t>
  </si>
  <si>
    <t>(2) in het gewoon basisonderwijs : de directeur, de directeur van een kleuter-, lagere of basisschool, de adjunct-directeur.</t>
  </si>
  <si>
    <t xml:space="preserve">(3) in het buitengewoon basisonderwijs : de directeur, de directeur van een lagere school, </t>
  </si>
  <si>
    <t>de directeur van een MPI van de Vlaamse Gemeenschap, de adjunct-directeur.</t>
  </si>
  <si>
    <t xml:space="preserve">(4) in het gewoon secundair onderwijs : de directeur, de technisch adviseur, de technisch </t>
  </si>
  <si>
    <t>adviseur,coördinator, de coördinator, de adjunct-directeur.</t>
  </si>
  <si>
    <t xml:space="preserve">(5) in het buitengewoon secundair onderwijs : de directeur, de technisch adviseur, de technisch </t>
  </si>
  <si>
    <t>adviseur coördinator, de adjunct-directeur.</t>
  </si>
  <si>
    <t xml:space="preserve">(9) Alleen de algemeen en coördinerend directeurs werden opgenomen waarvoor een verlof mandaat algemeen of coördinerend </t>
  </si>
  <si>
    <t>directeur werd aangevraagd. Indien een algemeen of coördinerend directeur of directeur coördinatie scholengemeenschap</t>
  </si>
  <si>
    <r>
      <t xml:space="preserve">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</t>
    </r>
  </si>
  <si>
    <t>coördinatie scholengemeenschap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</si>
</sst>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0;&quot;-&quot;"/>
    <numFmt numFmtId="165" formatCode="#,##0.0;0.0;&quot;-&quot;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0">
    <xf numFmtId="0" fontId="0" fillId="0" borderId="0" xfId="0"/>
    <xf numFmtId="3" fontId="1" fillId="0" borderId="0" xfId="0" applyNumberFormat="1" applyFont="1"/>
    <xf numFmtId="3" fontId="1" fillId="0" borderId="0" xfId="1" applyNumberFormat="1" applyFont="1"/>
    <xf numFmtId="3" fontId="2" fillId="0" borderId="0" xfId="1" applyNumberFormat="1" applyFont="1"/>
    <xf numFmtId="3" fontId="1" fillId="0" borderId="0" xfId="1" applyNumberFormat="1" applyFont="1" applyAlignment="1">
      <alignment horizontal="centerContinuous"/>
    </xf>
    <xf numFmtId="3" fontId="2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3" fontId="2" fillId="0" borderId="1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Continuous"/>
    </xf>
    <xf numFmtId="3" fontId="2" fillId="0" borderId="1" xfId="1" applyNumberFormat="1" applyFont="1" applyBorder="1" applyAlignment="1">
      <alignment horizontal="centerContinuous"/>
    </xf>
    <xf numFmtId="0" fontId="2" fillId="0" borderId="0" xfId="1"/>
    <xf numFmtId="3" fontId="2" fillId="0" borderId="3" xfId="1" applyNumberFormat="1" applyFont="1" applyBorder="1" applyAlignment="1">
      <alignment horizontal="left"/>
    </xf>
    <xf numFmtId="3" fontId="2" fillId="0" borderId="4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right"/>
    </xf>
    <xf numFmtId="164" fontId="2" fillId="0" borderId="6" xfId="1" applyNumberFormat="1" applyFont="1" applyBorder="1"/>
    <xf numFmtId="164" fontId="2" fillId="0" borderId="0" xfId="1" applyNumberFormat="1" applyFont="1"/>
    <xf numFmtId="164" fontId="2" fillId="0" borderId="3" xfId="1" applyNumberFormat="1" applyFont="1" applyBorder="1"/>
    <xf numFmtId="3" fontId="1" fillId="0" borderId="0" xfId="1" applyNumberFormat="1" applyFont="1" applyAlignment="1">
      <alignment horizontal="right"/>
    </xf>
    <xf numFmtId="164" fontId="1" fillId="0" borderId="7" xfId="1" applyNumberFormat="1" applyFont="1" applyBorder="1"/>
    <xf numFmtId="164" fontId="1" fillId="0" borderId="8" xfId="1" applyNumberFormat="1" applyFont="1" applyBorder="1"/>
    <xf numFmtId="3" fontId="1" fillId="0" borderId="0" xfId="2" applyNumberFormat="1" applyFont="1"/>
    <xf numFmtId="3" fontId="2" fillId="0" borderId="0" xfId="2" applyNumberFormat="1" applyFont="1"/>
    <xf numFmtId="0" fontId="2" fillId="0" borderId="0" xfId="2"/>
    <xf numFmtId="3" fontId="1" fillId="0" borderId="0" xfId="2" applyNumberFormat="1" applyFont="1" applyAlignment="1">
      <alignment horizontal="centerContinuous"/>
    </xf>
    <xf numFmtId="3" fontId="2" fillId="0" borderId="0" xfId="2" applyNumberFormat="1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3" fontId="2" fillId="0" borderId="1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Continuous"/>
    </xf>
    <xf numFmtId="3" fontId="2" fillId="0" borderId="1" xfId="2" applyNumberFormat="1" applyFont="1" applyBorder="1" applyAlignment="1">
      <alignment horizontal="centerContinuous"/>
    </xf>
    <xf numFmtId="3" fontId="2" fillId="0" borderId="3" xfId="2" applyNumberFormat="1" applyFont="1" applyBorder="1" applyAlignment="1">
      <alignment horizontal="left"/>
    </xf>
    <xf numFmtId="3" fontId="2" fillId="0" borderId="4" xfId="2" applyNumberFormat="1" applyFont="1" applyBorder="1" applyAlignment="1">
      <alignment horizontal="centerContinuous"/>
    </xf>
    <xf numFmtId="3" fontId="2" fillId="0" borderId="5" xfId="2" applyNumberFormat="1" applyFont="1" applyBorder="1" applyAlignment="1">
      <alignment horizontal="centerContinuous"/>
    </xf>
    <xf numFmtId="3" fontId="2" fillId="0" borderId="0" xfId="2" applyNumberFormat="1" applyFont="1" applyBorder="1" applyAlignment="1">
      <alignment horizontal="right"/>
    </xf>
    <xf numFmtId="164" fontId="2" fillId="0" borderId="6" xfId="2" applyNumberFormat="1" applyFont="1" applyBorder="1"/>
    <xf numFmtId="164" fontId="2" fillId="0" borderId="0" xfId="2" applyNumberFormat="1" applyFont="1"/>
    <xf numFmtId="3" fontId="1" fillId="0" borderId="0" xfId="2" applyNumberFormat="1" applyFont="1" applyAlignment="1">
      <alignment horizontal="right"/>
    </xf>
    <xf numFmtId="164" fontId="1" fillId="0" borderId="7" xfId="2" applyNumberFormat="1" applyFont="1" applyBorder="1"/>
    <xf numFmtId="3" fontId="2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Continuous"/>
    </xf>
    <xf numFmtId="3" fontId="1" fillId="0" borderId="0" xfId="3" applyNumberFormat="1" applyFont="1" applyAlignment="1">
      <alignment horizontal="centerContinuous"/>
    </xf>
    <xf numFmtId="0" fontId="2" fillId="0" borderId="0" xfId="3" applyFont="1"/>
    <xf numFmtId="164" fontId="2" fillId="0" borderId="0" xfId="3" applyNumberFormat="1" applyFont="1"/>
    <xf numFmtId="164" fontId="2" fillId="0" borderId="0" xfId="3" applyNumberFormat="1" applyFont="1" applyAlignment="1">
      <alignment horizontal="centerContinuous"/>
    </xf>
    <xf numFmtId="164" fontId="1" fillId="0" borderId="0" xfId="3" applyNumberFormat="1" applyFont="1" applyAlignment="1">
      <alignment horizontal="centerContinuous"/>
    </xf>
    <xf numFmtId="3" fontId="2" fillId="0" borderId="0" xfId="3" applyNumberFormat="1" applyFont="1"/>
    <xf numFmtId="3" fontId="2" fillId="0" borderId="1" xfId="3" applyNumberFormat="1" applyFont="1" applyBorder="1" applyAlignment="1">
      <alignment horizontal="center"/>
    </xf>
    <xf numFmtId="164" fontId="2" fillId="0" borderId="2" xfId="3" applyNumberFormat="1" applyFont="1" applyBorder="1" applyAlignment="1">
      <alignment horizontal="centerContinuous"/>
    </xf>
    <xf numFmtId="164" fontId="2" fillId="0" borderId="1" xfId="3" applyNumberFormat="1" applyFont="1" applyBorder="1" applyAlignment="1">
      <alignment horizontal="centerContinuous"/>
    </xf>
    <xf numFmtId="0" fontId="2" fillId="0" borderId="0" xfId="3"/>
    <xf numFmtId="3" fontId="2" fillId="0" borderId="3" xfId="3" applyNumberFormat="1" applyFont="1" applyBorder="1" applyAlignment="1">
      <alignment horizontal="left"/>
    </xf>
    <xf numFmtId="164" fontId="2" fillId="0" borderId="4" xfId="3" applyNumberFormat="1" applyFont="1" applyBorder="1" applyAlignment="1">
      <alignment horizontal="centerContinuous"/>
    </xf>
    <xf numFmtId="164" fontId="2" fillId="0" borderId="5" xfId="3" applyNumberFormat="1" applyFont="1" applyBorder="1" applyAlignment="1">
      <alignment horizontal="centerContinuous"/>
    </xf>
    <xf numFmtId="3" fontId="2" fillId="0" borderId="0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/>
    <xf numFmtId="3" fontId="1" fillId="0" borderId="0" xfId="3" applyNumberFormat="1" applyFont="1" applyAlignment="1">
      <alignment horizontal="right"/>
    </xf>
    <xf numFmtId="3" fontId="2" fillId="0" borderId="0" xfId="4" applyNumberFormat="1" applyFont="1"/>
    <xf numFmtId="3" fontId="1" fillId="0" borderId="0" xfId="4" applyNumberFormat="1" applyFont="1" applyAlignment="1">
      <alignment horizontal="centerContinuous"/>
    </xf>
    <xf numFmtId="3" fontId="2" fillId="0" borderId="0" xfId="4" applyNumberFormat="1" applyFont="1" applyAlignment="1">
      <alignment horizontal="centerContinuous"/>
    </xf>
    <xf numFmtId="0" fontId="2" fillId="0" borderId="0" xfId="4" applyFont="1" applyAlignment="1">
      <alignment horizontal="centerContinuous"/>
    </xf>
    <xf numFmtId="0" fontId="2" fillId="0" borderId="0" xfId="4" applyFont="1"/>
    <xf numFmtId="164" fontId="2" fillId="0" borderId="0" xfId="4" applyNumberFormat="1" applyFont="1"/>
    <xf numFmtId="164" fontId="2" fillId="0" borderId="0" xfId="4" applyNumberFormat="1" applyFont="1" applyAlignment="1">
      <alignment horizontal="centerContinuous"/>
    </xf>
    <xf numFmtId="164" fontId="1" fillId="0" borderId="0" xfId="4" applyNumberFormat="1" applyFont="1" applyAlignment="1">
      <alignment horizontal="centerContinuous"/>
    </xf>
    <xf numFmtId="3" fontId="2" fillId="0" borderId="1" xfId="4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Continuous"/>
    </xf>
    <xf numFmtId="164" fontId="2" fillId="0" borderId="1" xfId="4" applyNumberFormat="1" applyFont="1" applyBorder="1" applyAlignment="1">
      <alignment horizontal="centerContinuous"/>
    </xf>
    <xf numFmtId="0" fontId="2" fillId="0" borderId="0" xfId="4"/>
    <xf numFmtId="3" fontId="2" fillId="0" borderId="3" xfId="4" applyNumberFormat="1" applyFont="1" applyBorder="1" applyAlignment="1">
      <alignment horizontal="left"/>
    </xf>
    <xf numFmtId="164" fontId="2" fillId="0" borderId="4" xfId="4" applyNumberFormat="1" applyFont="1" applyBorder="1" applyAlignment="1">
      <alignment horizontal="centerContinuous"/>
    </xf>
    <xf numFmtId="164" fontId="2" fillId="0" borderId="5" xfId="4" applyNumberFormat="1" applyFont="1" applyBorder="1" applyAlignment="1">
      <alignment horizontal="centerContinuous"/>
    </xf>
    <xf numFmtId="3" fontId="2" fillId="0" borderId="0" xfId="4" applyNumberFormat="1" applyFont="1" applyBorder="1" applyAlignment="1">
      <alignment horizontal="right"/>
    </xf>
    <xf numFmtId="164" fontId="2" fillId="0" borderId="0" xfId="4" applyNumberFormat="1"/>
    <xf numFmtId="3" fontId="1" fillId="0" borderId="0" xfId="4" applyNumberFormat="1" applyFont="1" applyAlignment="1">
      <alignment horizontal="right"/>
    </xf>
    <xf numFmtId="164" fontId="2" fillId="0" borderId="0" xfId="2" applyNumberFormat="1"/>
    <xf numFmtId="3" fontId="1" fillId="0" borderId="0" xfId="5" applyNumberFormat="1" applyFont="1"/>
    <xf numFmtId="3" fontId="2" fillId="0" borderId="0" xfId="5" applyNumberFormat="1" applyFont="1"/>
    <xf numFmtId="0" fontId="2" fillId="0" borderId="0" xfId="5"/>
    <xf numFmtId="3" fontId="2" fillId="0" borderId="0" xfId="5" applyNumberFormat="1" applyFont="1" applyAlignment="1">
      <alignment horizontal="centerContinuous"/>
    </xf>
    <xf numFmtId="0" fontId="2" fillId="0" borderId="0" xfId="5" applyFont="1"/>
    <xf numFmtId="164" fontId="2" fillId="0" borderId="0" xfId="5" applyNumberFormat="1" applyFont="1"/>
    <xf numFmtId="3" fontId="2" fillId="0" borderId="1" xfId="5" applyNumberFormat="1" applyFont="1" applyBorder="1" applyAlignment="1">
      <alignment horizontal="center"/>
    </xf>
    <xf numFmtId="3" fontId="2" fillId="0" borderId="2" xfId="5" applyNumberFormat="1" applyFont="1" applyFill="1" applyBorder="1" applyAlignment="1">
      <alignment horizontal="centerContinuous"/>
    </xf>
    <xf numFmtId="3" fontId="2" fillId="0" borderId="1" xfId="5" applyNumberFormat="1" applyFont="1" applyFill="1" applyBorder="1" applyAlignment="1">
      <alignment horizontal="centerContinuous"/>
    </xf>
    <xf numFmtId="3" fontId="2" fillId="0" borderId="0" xfId="5" applyNumberFormat="1" applyFont="1" applyBorder="1" applyAlignment="1">
      <alignment horizontal="center"/>
    </xf>
    <xf numFmtId="164" fontId="2" fillId="0" borderId="10" xfId="5" applyNumberFormat="1" applyFont="1" applyBorder="1" applyAlignment="1">
      <alignment horizontal="center"/>
    </xf>
    <xf numFmtId="164" fontId="2" fillId="0" borderId="3" xfId="5" applyNumberFormat="1" applyFont="1" applyBorder="1" applyAlignment="1">
      <alignment horizontal="center"/>
    </xf>
    <xf numFmtId="164" fontId="2" fillId="0" borderId="11" xfId="5" applyNumberFormat="1" applyFont="1" applyBorder="1" applyAlignment="1">
      <alignment horizontal="center"/>
    </xf>
    <xf numFmtId="3" fontId="2" fillId="0" borderId="3" xfId="5" applyNumberFormat="1" applyFont="1" applyBorder="1" applyAlignment="1">
      <alignment horizontal="left"/>
    </xf>
    <xf numFmtId="164" fontId="2" fillId="0" borderId="4" xfId="5" applyNumberFormat="1" applyFont="1" applyBorder="1" applyAlignment="1">
      <alignment horizontal="center"/>
    </xf>
    <xf numFmtId="164" fontId="2" fillId="0" borderId="5" xfId="5" applyNumberFormat="1" applyFont="1" applyBorder="1" applyAlignment="1">
      <alignment horizontal="center"/>
    </xf>
    <xf numFmtId="164" fontId="2" fillId="0" borderId="4" xfId="5" applyNumberFormat="1" applyFont="1" applyFill="1" applyBorder="1" applyAlignment="1">
      <alignment horizontal="center"/>
    </xf>
    <xf numFmtId="164" fontId="2" fillId="0" borderId="5" xfId="5" applyNumberFormat="1" applyFont="1" applyFill="1" applyBorder="1" applyAlignment="1">
      <alignment horizontal="center"/>
    </xf>
    <xf numFmtId="3" fontId="2" fillId="0" borderId="0" xfId="5" applyNumberFormat="1" applyFont="1" applyBorder="1" applyAlignment="1">
      <alignment horizontal="right"/>
    </xf>
    <xf numFmtId="164" fontId="2" fillId="0" borderId="6" xfId="5" applyNumberFormat="1" applyFont="1" applyBorder="1" applyAlignment="1">
      <alignment horizontal="right"/>
    </xf>
    <xf numFmtId="164" fontId="2" fillId="0" borderId="0" xfId="5" applyNumberFormat="1" applyFont="1" applyBorder="1" applyAlignment="1">
      <alignment horizontal="right"/>
    </xf>
    <xf numFmtId="164" fontId="2" fillId="0" borderId="6" xfId="5" applyNumberFormat="1" applyFont="1" applyFill="1" applyBorder="1" applyAlignment="1">
      <alignment horizontal="right"/>
    </xf>
    <xf numFmtId="164" fontId="2" fillId="0" borderId="0" xfId="5" applyNumberFormat="1" applyFont="1" applyFill="1" applyBorder="1" applyAlignment="1">
      <alignment horizontal="right"/>
    </xf>
    <xf numFmtId="164" fontId="2" fillId="0" borderId="6" xfId="5" applyNumberFormat="1" applyFont="1" applyBorder="1"/>
    <xf numFmtId="164" fontId="2" fillId="0" borderId="6" xfId="5" applyNumberFormat="1" applyFont="1" applyFill="1" applyBorder="1"/>
    <xf numFmtId="164" fontId="2" fillId="0" borderId="0" xfId="5" applyNumberFormat="1" applyFont="1" applyFill="1"/>
    <xf numFmtId="164" fontId="2" fillId="0" borderId="0" xfId="5" applyNumberFormat="1" applyFont="1" applyFill="1" applyBorder="1"/>
    <xf numFmtId="164" fontId="2" fillId="0" borderId="3" xfId="5" applyNumberFormat="1" applyFont="1" applyBorder="1"/>
    <xf numFmtId="164" fontId="2" fillId="0" borderId="3" xfId="5" applyNumberFormat="1" applyFont="1" applyFill="1" applyBorder="1"/>
    <xf numFmtId="3" fontId="1" fillId="0" borderId="0" xfId="5" applyNumberFormat="1" applyFont="1" applyAlignment="1">
      <alignment horizontal="right"/>
    </xf>
    <xf numFmtId="164" fontId="1" fillId="0" borderId="7" xfId="5" applyNumberFormat="1" applyFont="1" applyBorder="1"/>
    <xf numFmtId="164" fontId="1" fillId="0" borderId="8" xfId="5" applyNumberFormat="1" applyFont="1" applyBorder="1"/>
    <xf numFmtId="164" fontId="1" fillId="0" borderId="7" xfId="5" applyNumberFormat="1" applyFont="1" applyFill="1" applyBorder="1"/>
    <xf numFmtId="164" fontId="1" fillId="0" borderId="8" xfId="5" applyNumberFormat="1" applyFont="1" applyFill="1" applyBorder="1"/>
    <xf numFmtId="164" fontId="2" fillId="0" borderId="2" xfId="5" applyNumberFormat="1" applyFont="1" applyFill="1" applyBorder="1" applyAlignment="1">
      <alignment horizontal="centerContinuous"/>
    </xf>
    <xf numFmtId="164" fontId="2" fillId="0" borderId="1" xfId="5" applyNumberFormat="1" applyFont="1" applyFill="1" applyBorder="1" applyAlignment="1">
      <alignment horizontal="centerContinuous"/>
    </xf>
    <xf numFmtId="164" fontId="2" fillId="0" borderId="15" xfId="5" applyNumberFormat="1" applyFont="1" applyBorder="1"/>
    <xf numFmtId="1" fontId="2" fillId="0" borderId="0" xfId="5" applyNumberFormat="1" applyFill="1" applyBorder="1"/>
    <xf numFmtId="1" fontId="2" fillId="0" borderId="0" xfId="5" applyNumberFormat="1" applyFill="1"/>
    <xf numFmtId="164" fontId="2" fillId="0" borderId="11" xfId="5" applyNumberFormat="1" applyFont="1" applyBorder="1"/>
    <xf numFmtId="1" fontId="2" fillId="0" borderId="3" xfId="5" applyNumberFormat="1" applyFill="1" applyBorder="1"/>
    <xf numFmtId="165" fontId="2" fillId="0" borderId="6" xfId="5" applyNumberFormat="1" applyFill="1" applyBorder="1"/>
    <xf numFmtId="165" fontId="2" fillId="0" borderId="0" xfId="5" applyNumberFormat="1" applyFill="1"/>
    <xf numFmtId="0" fontId="2" fillId="0" borderId="6" xfId="5" applyFill="1" applyBorder="1"/>
    <xf numFmtId="164" fontId="2" fillId="0" borderId="10" xfId="5" applyNumberFormat="1" applyFont="1" applyBorder="1"/>
    <xf numFmtId="3" fontId="3" fillId="0" borderId="0" xfId="5" applyNumberFormat="1" applyFont="1" applyAlignment="1">
      <alignment horizontal="left"/>
    </xf>
    <xf numFmtId="164" fontId="2" fillId="0" borderId="0" xfId="5" applyNumberFormat="1" applyFont="1" applyBorder="1"/>
    <xf numFmtId="49" fontId="3" fillId="0" borderId="0" xfId="5" applyNumberFormat="1" applyFont="1"/>
    <xf numFmtId="49" fontId="3" fillId="0" borderId="0" xfId="5" quotePrefix="1" applyNumberFormat="1" applyFont="1"/>
    <xf numFmtId="0" fontId="3" fillId="0" borderId="0" xfId="5" applyFont="1"/>
    <xf numFmtId="3" fontId="2" fillId="0" borderId="16" xfId="1" applyNumberFormat="1" applyFont="1" applyBorder="1" applyAlignment="1">
      <alignment horizontal="right"/>
    </xf>
    <xf numFmtId="164" fontId="2" fillId="0" borderId="17" xfId="1" applyNumberFormat="1" applyFont="1" applyBorder="1"/>
    <xf numFmtId="164" fontId="2" fillId="0" borderId="18" xfId="1" applyNumberFormat="1" applyFont="1" applyBorder="1"/>
    <xf numFmtId="3" fontId="2" fillId="0" borderId="16" xfId="2" applyNumberFormat="1" applyFont="1" applyBorder="1" applyAlignment="1">
      <alignment horizontal="right"/>
    </xf>
    <xf numFmtId="164" fontId="2" fillId="0" borderId="17" xfId="2" applyNumberFormat="1" applyFont="1" applyBorder="1"/>
    <xf numFmtId="164" fontId="2" fillId="0" borderId="18" xfId="2" applyNumberFormat="1" applyFont="1" applyBorder="1"/>
    <xf numFmtId="164" fontId="2" fillId="0" borderId="16" xfId="3" applyNumberFormat="1" applyFont="1" applyBorder="1" applyAlignment="1">
      <alignment horizontal="right"/>
    </xf>
    <xf numFmtId="164" fontId="2" fillId="0" borderId="7" xfId="3" applyNumberFormat="1" applyFont="1" applyBorder="1"/>
    <xf numFmtId="0" fontId="2" fillId="0" borderId="16" xfId="4" applyBorder="1"/>
    <xf numFmtId="164" fontId="2" fillId="0" borderId="17" xfId="4" applyNumberFormat="1" applyBorder="1"/>
    <xf numFmtId="164" fontId="2" fillId="0" borderId="8" xfId="4" applyNumberFormat="1" applyBorder="1"/>
    <xf numFmtId="164" fontId="2" fillId="0" borderId="12" xfId="5" applyNumberFormat="1" applyFont="1" applyBorder="1" applyAlignment="1">
      <alignment horizontal="center"/>
    </xf>
    <xf numFmtId="164" fontId="2" fillId="0" borderId="13" xfId="5" applyNumberFormat="1" applyFont="1" applyBorder="1" applyAlignment="1">
      <alignment horizontal="center"/>
    </xf>
    <xf numFmtId="164" fontId="2" fillId="0" borderId="14" xfId="5" applyNumberFormat="1" applyFont="1" applyBorder="1" applyAlignment="1">
      <alignment horizontal="center"/>
    </xf>
    <xf numFmtId="3" fontId="1" fillId="0" borderId="0" xfId="5" applyNumberFormat="1" applyFont="1" applyAlignment="1">
      <alignment horizontal="center"/>
    </xf>
    <xf numFmtId="0" fontId="2" fillId="0" borderId="0" xfId="5" applyAlignment="1"/>
    <xf numFmtId="164" fontId="2" fillId="0" borderId="2" xfId="5" applyNumberFormat="1" applyFont="1" applyBorder="1" applyAlignment="1">
      <alignment horizontal="center"/>
    </xf>
    <xf numFmtId="164" fontId="2" fillId="0" borderId="1" xfId="5" applyNumberFormat="1" applyFont="1" applyBorder="1" applyAlignment="1">
      <alignment horizontal="center"/>
    </xf>
    <xf numFmtId="164" fontId="2" fillId="0" borderId="9" xfId="5" applyNumberFormat="1" applyFont="1" applyBorder="1" applyAlignment="1">
      <alignment horizontal="center"/>
    </xf>
    <xf numFmtId="3" fontId="2" fillId="0" borderId="10" xfId="5" applyNumberFormat="1" applyFont="1" applyFill="1" applyBorder="1" applyAlignment="1">
      <alignment horizontal="center"/>
    </xf>
    <xf numFmtId="3" fontId="2" fillId="0" borderId="3" xfId="5" applyNumberFormat="1" applyFont="1" applyFill="1" applyBorder="1" applyAlignment="1">
      <alignment horizontal="center"/>
    </xf>
  </cellXfs>
  <cellStyles count="6">
    <cellStyle name="Standaard" xfId="0" builtinId="0"/>
    <cellStyle name="Standaard 2" xfId="5"/>
    <cellStyle name="Standaard_96PBAS04" xfId="1"/>
    <cellStyle name="Standaard_96PBAS05" xfId="2"/>
    <cellStyle name="Standaard_96PSEC04" xfId="3"/>
    <cellStyle name="Standaard_96PSEC0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activeCell="B14" sqref="B14"/>
    </sheetView>
  </sheetViews>
  <sheetFormatPr defaultRowHeight="15" x14ac:dyDescent="0.25"/>
  <cols>
    <col min="1" max="1" width="29.85546875" customWidth="1"/>
  </cols>
  <sheetData>
    <row r="1" spans="1:7" x14ac:dyDescent="0.25">
      <c r="A1" s="79" t="s">
        <v>21</v>
      </c>
      <c r="B1" s="80"/>
      <c r="C1" s="80"/>
      <c r="D1" s="80"/>
      <c r="E1" s="81"/>
      <c r="F1" s="81"/>
      <c r="G1" s="81"/>
    </row>
    <row r="2" spans="1:7" x14ac:dyDescent="0.25">
      <c r="A2" s="79"/>
      <c r="B2" s="80"/>
      <c r="C2" s="80"/>
      <c r="D2" s="80"/>
      <c r="E2" s="81"/>
      <c r="F2" s="81"/>
      <c r="G2" s="81"/>
    </row>
    <row r="3" spans="1:7" x14ac:dyDescent="0.25">
      <c r="A3" s="143" t="s">
        <v>23</v>
      </c>
      <c r="B3" s="144"/>
      <c r="C3" s="144"/>
      <c r="D3" s="144"/>
      <c r="E3" s="144"/>
      <c r="F3" s="144"/>
      <c r="G3" s="144"/>
    </row>
    <row r="4" spans="1:7" x14ac:dyDescent="0.25">
      <c r="A4" s="82"/>
      <c r="B4" s="82"/>
      <c r="C4" s="82"/>
      <c r="D4" s="82"/>
      <c r="E4" s="81"/>
      <c r="F4" s="81"/>
      <c r="G4" s="81"/>
    </row>
    <row r="5" spans="1:7" x14ac:dyDescent="0.25">
      <c r="A5" s="143" t="s">
        <v>24</v>
      </c>
      <c r="B5" s="144"/>
      <c r="C5" s="144"/>
      <c r="D5" s="144"/>
      <c r="E5" s="144"/>
      <c r="F5" s="144"/>
      <c r="G5" s="144"/>
    </row>
    <row r="6" spans="1:7" x14ac:dyDescent="0.25">
      <c r="A6" s="83"/>
      <c r="B6" s="83"/>
      <c r="C6" s="83"/>
      <c r="D6" s="83"/>
      <c r="E6" s="81"/>
      <c r="F6" s="81"/>
      <c r="G6" s="81"/>
    </row>
    <row r="7" spans="1:7" x14ac:dyDescent="0.25">
      <c r="A7" s="143" t="s">
        <v>25</v>
      </c>
      <c r="B7" s="144"/>
      <c r="C7" s="144"/>
      <c r="D7" s="144"/>
      <c r="E7" s="144"/>
      <c r="F7" s="144"/>
      <c r="G7" s="144"/>
    </row>
    <row r="8" spans="1:7" ht="15.75" thickBot="1" x14ac:dyDescent="0.3">
      <c r="A8" s="80"/>
      <c r="B8" s="84"/>
      <c r="C8" s="84"/>
      <c r="D8" s="84"/>
      <c r="E8" s="81"/>
      <c r="F8" s="81"/>
      <c r="G8" s="81"/>
    </row>
    <row r="9" spans="1:7" x14ac:dyDescent="0.25">
      <c r="A9" s="85"/>
      <c r="B9" s="145" t="s">
        <v>26</v>
      </c>
      <c r="C9" s="146"/>
      <c r="D9" s="147"/>
      <c r="E9" s="86" t="s">
        <v>27</v>
      </c>
      <c r="F9" s="87"/>
      <c r="G9" s="87"/>
    </row>
    <row r="10" spans="1:7" x14ac:dyDescent="0.25">
      <c r="A10" s="88"/>
      <c r="B10" s="89"/>
      <c r="C10" s="90"/>
      <c r="D10" s="91"/>
      <c r="E10" s="148" t="s">
        <v>28</v>
      </c>
      <c r="F10" s="149"/>
      <c r="G10" s="149"/>
    </row>
    <row r="11" spans="1:7" x14ac:dyDescent="0.25">
      <c r="A11" s="92" t="s">
        <v>0</v>
      </c>
      <c r="B11" s="93" t="s">
        <v>1</v>
      </c>
      <c r="C11" s="94" t="s">
        <v>2</v>
      </c>
      <c r="D11" s="94" t="s">
        <v>3</v>
      </c>
      <c r="E11" s="95" t="s">
        <v>1</v>
      </c>
      <c r="F11" s="96" t="s">
        <v>2</v>
      </c>
      <c r="G11" s="96" t="s">
        <v>3</v>
      </c>
    </row>
    <row r="12" spans="1:7" x14ac:dyDescent="0.25">
      <c r="A12" s="97"/>
      <c r="B12" s="98"/>
      <c r="C12" s="99"/>
      <c r="D12" s="99"/>
      <c r="E12" s="100"/>
      <c r="F12" s="101"/>
      <c r="G12" s="101"/>
    </row>
    <row r="13" spans="1:7" x14ac:dyDescent="0.25">
      <c r="A13" s="80" t="s">
        <v>4</v>
      </c>
      <c r="B13" s="102">
        <v>0</v>
      </c>
      <c r="C13" s="84">
        <v>2</v>
      </c>
      <c r="D13" s="84">
        <v>2</v>
      </c>
      <c r="E13" s="103">
        <v>0</v>
      </c>
      <c r="F13" s="104">
        <v>0</v>
      </c>
      <c r="G13" s="105">
        <v>0</v>
      </c>
    </row>
    <row r="14" spans="1:7" x14ac:dyDescent="0.25">
      <c r="A14" s="80" t="s">
        <v>5</v>
      </c>
      <c r="B14" s="102">
        <v>1</v>
      </c>
      <c r="C14" s="84">
        <v>7</v>
      </c>
      <c r="D14" s="84">
        <v>8</v>
      </c>
      <c r="E14" s="103">
        <v>0</v>
      </c>
      <c r="F14" s="104">
        <v>0</v>
      </c>
      <c r="G14" s="105">
        <v>0</v>
      </c>
    </row>
    <row r="15" spans="1:7" x14ac:dyDescent="0.25">
      <c r="A15" s="80" t="s">
        <v>6</v>
      </c>
      <c r="B15" s="102">
        <v>3</v>
      </c>
      <c r="C15" s="84">
        <v>8</v>
      </c>
      <c r="D15" s="84">
        <v>11</v>
      </c>
      <c r="E15" s="103">
        <v>0</v>
      </c>
      <c r="F15" s="104">
        <v>0</v>
      </c>
      <c r="G15" s="105">
        <v>0</v>
      </c>
    </row>
    <row r="16" spans="1:7" x14ac:dyDescent="0.25">
      <c r="A16" s="80" t="s">
        <v>7</v>
      </c>
      <c r="B16" s="98">
        <v>4</v>
      </c>
      <c r="C16" s="84">
        <v>17</v>
      </c>
      <c r="D16" s="84">
        <v>21</v>
      </c>
      <c r="E16" s="100">
        <v>0</v>
      </c>
      <c r="F16" s="104">
        <v>0</v>
      </c>
      <c r="G16" s="105">
        <v>0</v>
      </c>
    </row>
    <row r="17" spans="1:7" x14ac:dyDescent="0.25">
      <c r="A17" s="80" t="s">
        <v>8</v>
      </c>
      <c r="B17" s="98">
        <v>4</v>
      </c>
      <c r="C17" s="84">
        <v>25</v>
      </c>
      <c r="D17" s="84">
        <v>29</v>
      </c>
      <c r="E17" s="100">
        <v>0</v>
      </c>
      <c r="F17" s="104">
        <v>0</v>
      </c>
      <c r="G17" s="105">
        <v>0</v>
      </c>
    </row>
    <row r="18" spans="1:7" x14ac:dyDescent="0.25">
      <c r="A18" s="80" t="s">
        <v>9</v>
      </c>
      <c r="B18" s="98">
        <v>4</v>
      </c>
      <c r="C18" s="84">
        <v>33</v>
      </c>
      <c r="D18" s="84">
        <v>37</v>
      </c>
      <c r="E18" s="100">
        <v>0</v>
      </c>
      <c r="F18" s="104">
        <v>0</v>
      </c>
      <c r="G18" s="105">
        <v>0</v>
      </c>
    </row>
    <row r="19" spans="1:7" x14ac:dyDescent="0.25">
      <c r="A19" s="80" t="s">
        <v>10</v>
      </c>
      <c r="B19" s="98">
        <v>6</v>
      </c>
      <c r="C19" s="84">
        <v>74</v>
      </c>
      <c r="D19" s="84">
        <v>80</v>
      </c>
      <c r="E19" s="100">
        <v>0</v>
      </c>
      <c r="F19" s="104">
        <v>1</v>
      </c>
      <c r="G19" s="105">
        <v>1</v>
      </c>
    </row>
    <row r="20" spans="1:7" x14ac:dyDescent="0.25">
      <c r="A20" s="80" t="s">
        <v>11</v>
      </c>
      <c r="B20" s="98">
        <v>14</v>
      </c>
      <c r="C20" s="84">
        <v>36</v>
      </c>
      <c r="D20" s="84">
        <v>50</v>
      </c>
      <c r="E20" s="100">
        <v>0</v>
      </c>
      <c r="F20" s="104">
        <v>1</v>
      </c>
      <c r="G20" s="105">
        <v>1</v>
      </c>
    </row>
    <row r="21" spans="1:7" x14ac:dyDescent="0.25">
      <c r="A21" s="80" t="s">
        <v>12</v>
      </c>
      <c r="B21" s="98">
        <v>2</v>
      </c>
      <c r="C21" s="84">
        <v>9</v>
      </c>
      <c r="D21" s="106">
        <v>11</v>
      </c>
      <c r="E21" s="100">
        <v>0</v>
      </c>
      <c r="F21" s="104">
        <v>0</v>
      </c>
      <c r="G21" s="107">
        <v>0</v>
      </c>
    </row>
    <row r="22" spans="1:7" x14ac:dyDescent="0.25">
      <c r="A22" s="108" t="s">
        <v>3</v>
      </c>
      <c r="B22" s="109">
        <v>38</v>
      </c>
      <c r="C22" s="110">
        <v>211</v>
      </c>
      <c r="D22" s="110">
        <v>249</v>
      </c>
      <c r="E22" s="111">
        <v>0</v>
      </c>
      <c r="F22" s="112">
        <v>2</v>
      </c>
      <c r="G22" s="112">
        <v>2</v>
      </c>
    </row>
    <row r="23" spans="1:7" x14ac:dyDescent="0.25">
      <c r="A23" s="83"/>
      <c r="B23" s="83"/>
      <c r="C23" s="83"/>
      <c r="D23" s="83"/>
      <c r="E23" s="81"/>
      <c r="F23" s="81"/>
      <c r="G23" s="81"/>
    </row>
    <row r="24" spans="1:7" x14ac:dyDescent="0.25">
      <c r="A24" s="143" t="s">
        <v>29</v>
      </c>
      <c r="B24" s="144"/>
      <c r="C24" s="144"/>
      <c r="D24" s="144"/>
      <c r="E24" s="144"/>
      <c r="F24" s="144"/>
      <c r="G24" s="144"/>
    </row>
    <row r="25" spans="1:7" ht="15.75" thickBot="1" x14ac:dyDescent="0.3">
      <c r="A25" s="80"/>
      <c r="B25" s="84"/>
      <c r="C25" s="84"/>
      <c r="D25" s="84"/>
      <c r="E25" s="81"/>
      <c r="F25" s="81"/>
      <c r="G25" s="81"/>
    </row>
    <row r="26" spans="1:7" x14ac:dyDescent="0.25">
      <c r="A26" s="85"/>
      <c r="B26" s="145" t="s">
        <v>26</v>
      </c>
      <c r="C26" s="146"/>
      <c r="D26" s="147"/>
      <c r="E26" s="86" t="s">
        <v>27</v>
      </c>
      <c r="F26" s="87"/>
      <c r="G26" s="87"/>
    </row>
    <row r="27" spans="1:7" x14ac:dyDescent="0.25">
      <c r="A27" s="88"/>
      <c r="B27" s="89"/>
      <c r="C27" s="90"/>
      <c r="D27" s="91"/>
      <c r="E27" s="148" t="s">
        <v>28</v>
      </c>
      <c r="F27" s="149"/>
      <c r="G27" s="149"/>
    </row>
    <row r="28" spans="1:7" x14ac:dyDescent="0.25">
      <c r="A28" s="92" t="s">
        <v>0</v>
      </c>
      <c r="B28" s="93" t="s">
        <v>1</v>
      </c>
      <c r="C28" s="94" t="s">
        <v>2</v>
      </c>
      <c r="D28" s="94" t="s">
        <v>3</v>
      </c>
      <c r="E28" s="95" t="s">
        <v>1</v>
      </c>
      <c r="F28" s="96" t="s">
        <v>2</v>
      </c>
      <c r="G28" s="96" t="s">
        <v>3</v>
      </c>
    </row>
    <row r="29" spans="1:7" x14ac:dyDescent="0.25">
      <c r="A29" s="97"/>
      <c r="B29" s="98"/>
      <c r="C29" s="99"/>
      <c r="D29" s="99"/>
      <c r="E29" s="100"/>
      <c r="F29" s="101"/>
      <c r="G29" s="101"/>
    </row>
    <row r="30" spans="1:7" x14ac:dyDescent="0.25">
      <c r="A30" s="80" t="s">
        <v>4</v>
      </c>
      <c r="B30" s="102">
        <v>1</v>
      </c>
      <c r="C30" s="84">
        <v>12</v>
      </c>
      <c r="D30" s="84">
        <v>13</v>
      </c>
      <c r="E30" s="103">
        <v>0</v>
      </c>
      <c r="F30" s="104">
        <v>0</v>
      </c>
      <c r="G30" s="105">
        <v>0</v>
      </c>
    </row>
    <row r="31" spans="1:7" x14ac:dyDescent="0.25">
      <c r="A31" s="80" t="s">
        <v>5</v>
      </c>
      <c r="B31" s="102">
        <v>5</v>
      </c>
      <c r="C31" s="84">
        <v>18</v>
      </c>
      <c r="D31" s="84">
        <v>23</v>
      </c>
      <c r="E31" s="103">
        <v>0</v>
      </c>
      <c r="F31" s="104">
        <v>1</v>
      </c>
      <c r="G31" s="105">
        <v>1</v>
      </c>
    </row>
    <row r="32" spans="1:7" x14ac:dyDescent="0.25">
      <c r="A32" s="80" t="s">
        <v>6</v>
      </c>
      <c r="B32" s="102">
        <v>20</v>
      </c>
      <c r="C32" s="84">
        <v>53</v>
      </c>
      <c r="D32" s="84">
        <v>73</v>
      </c>
      <c r="E32" s="103">
        <v>0</v>
      </c>
      <c r="F32" s="104">
        <v>0</v>
      </c>
      <c r="G32" s="105">
        <v>0</v>
      </c>
    </row>
    <row r="33" spans="1:7" x14ac:dyDescent="0.25">
      <c r="A33" s="80" t="s">
        <v>7</v>
      </c>
      <c r="B33" s="98">
        <v>93</v>
      </c>
      <c r="C33" s="84">
        <v>176</v>
      </c>
      <c r="D33" s="84">
        <v>269</v>
      </c>
      <c r="E33" s="100">
        <v>4</v>
      </c>
      <c r="F33" s="104">
        <v>1</v>
      </c>
      <c r="G33" s="105">
        <v>5</v>
      </c>
    </row>
    <row r="34" spans="1:7" x14ac:dyDescent="0.25">
      <c r="A34" s="80" t="s">
        <v>8</v>
      </c>
      <c r="B34" s="98">
        <v>123</v>
      </c>
      <c r="C34" s="84">
        <v>253</v>
      </c>
      <c r="D34" s="84">
        <v>376</v>
      </c>
      <c r="E34" s="100">
        <v>4</v>
      </c>
      <c r="F34" s="104">
        <v>7</v>
      </c>
      <c r="G34" s="105">
        <v>11</v>
      </c>
    </row>
    <row r="35" spans="1:7" x14ac:dyDescent="0.25">
      <c r="A35" s="80" t="s">
        <v>9</v>
      </c>
      <c r="B35" s="98">
        <v>131</v>
      </c>
      <c r="C35" s="84">
        <v>294</v>
      </c>
      <c r="D35" s="84">
        <v>425</v>
      </c>
      <c r="E35" s="100">
        <v>13</v>
      </c>
      <c r="F35" s="104">
        <v>8</v>
      </c>
      <c r="G35" s="105">
        <v>21</v>
      </c>
    </row>
    <row r="36" spans="1:7" x14ac:dyDescent="0.25">
      <c r="A36" s="80" t="s">
        <v>10</v>
      </c>
      <c r="B36" s="98">
        <v>220</v>
      </c>
      <c r="C36" s="84">
        <v>407</v>
      </c>
      <c r="D36" s="84">
        <v>627</v>
      </c>
      <c r="E36" s="100">
        <v>32</v>
      </c>
      <c r="F36" s="104">
        <v>28</v>
      </c>
      <c r="G36" s="105">
        <v>60</v>
      </c>
    </row>
    <row r="37" spans="1:7" x14ac:dyDescent="0.25">
      <c r="A37" s="80" t="s">
        <v>11</v>
      </c>
      <c r="B37" s="98">
        <v>345</v>
      </c>
      <c r="C37" s="84">
        <v>352</v>
      </c>
      <c r="D37" s="84">
        <v>697</v>
      </c>
      <c r="E37" s="100">
        <v>46</v>
      </c>
      <c r="F37" s="104">
        <v>20</v>
      </c>
      <c r="G37" s="105">
        <v>66</v>
      </c>
    </row>
    <row r="38" spans="1:7" x14ac:dyDescent="0.25">
      <c r="A38" s="80" t="s">
        <v>12</v>
      </c>
      <c r="B38" s="98">
        <v>91</v>
      </c>
      <c r="C38" s="84">
        <v>67</v>
      </c>
      <c r="D38" s="106">
        <v>158</v>
      </c>
      <c r="E38" s="100">
        <v>9</v>
      </c>
      <c r="F38" s="104">
        <v>4</v>
      </c>
      <c r="G38" s="107">
        <v>13</v>
      </c>
    </row>
    <row r="39" spans="1:7" x14ac:dyDescent="0.25">
      <c r="A39" s="108" t="s">
        <v>3</v>
      </c>
      <c r="B39" s="109">
        <v>1029</v>
      </c>
      <c r="C39" s="110">
        <v>1632</v>
      </c>
      <c r="D39" s="110">
        <v>2661</v>
      </c>
      <c r="E39" s="111">
        <v>108</v>
      </c>
      <c r="F39" s="112">
        <v>69</v>
      </c>
      <c r="G39" s="112">
        <v>177</v>
      </c>
    </row>
    <row r="41" spans="1:7" x14ac:dyDescent="0.25">
      <c r="A41" s="143" t="s">
        <v>30</v>
      </c>
      <c r="B41" s="144"/>
      <c r="C41" s="144"/>
      <c r="D41" s="144"/>
      <c r="E41" s="144"/>
      <c r="F41" s="144"/>
      <c r="G41" s="144"/>
    </row>
    <row r="42" spans="1:7" ht="15.75" thickBot="1" x14ac:dyDescent="0.3">
      <c r="A42" s="80"/>
      <c r="B42" s="84"/>
      <c r="C42" s="84"/>
      <c r="D42" s="84"/>
      <c r="E42" s="81"/>
      <c r="F42" s="81"/>
      <c r="G42" s="81"/>
    </row>
    <row r="43" spans="1:7" x14ac:dyDescent="0.25">
      <c r="A43" s="85"/>
      <c r="B43" s="145" t="s">
        <v>26</v>
      </c>
      <c r="C43" s="146"/>
      <c r="D43" s="147"/>
      <c r="E43" s="86" t="s">
        <v>27</v>
      </c>
      <c r="F43" s="87"/>
      <c r="G43" s="87"/>
    </row>
    <row r="44" spans="1:7" x14ac:dyDescent="0.25">
      <c r="A44" s="88"/>
      <c r="B44" s="89"/>
      <c r="C44" s="90"/>
      <c r="D44" s="91"/>
      <c r="E44" s="148" t="s">
        <v>28</v>
      </c>
      <c r="F44" s="149"/>
      <c r="G44" s="149"/>
    </row>
    <row r="45" spans="1:7" x14ac:dyDescent="0.25">
      <c r="A45" s="92" t="s">
        <v>0</v>
      </c>
      <c r="B45" s="93" t="s">
        <v>1</v>
      </c>
      <c r="C45" s="94" t="s">
        <v>2</v>
      </c>
      <c r="D45" s="94" t="s">
        <v>3</v>
      </c>
      <c r="E45" s="95" t="s">
        <v>1</v>
      </c>
      <c r="F45" s="96" t="s">
        <v>2</v>
      </c>
      <c r="G45" s="96" t="s">
        <v>3</v>
      </c>
    </row>
    <row r="46" spans="1:7" x14ac:dyDescent="0.25">
      <c r="A46" s="97"/>
      <c r="B46" s="98"/>
      <c r="C46" s="99"/>
      <c r="D46" s="99"/>
      <c r="E46" s="100"/>
      <c r="F46" s="101"/>
      <c r="G46" s="101"/>
    </row>
    <row r="47" spans="1:7" x14ac:dyDescent="0.25">
      <c r="A47" s="80" t="s">
        <v>4</v>
      </c>
      <c r="B47" s="102">
        <v>0</v>
      </c>
      <c r="C47" s="84">
        <v>0</v>
      </c>
      <c r="D47" s="84">
        <v>0</v>
      </c>
      <c r="E47" s="103">
        <v>0</v>
      </c>
      <c r="F47" s="104">
        <v>0</v>
      </c>
      <c r="G47" s="105">
        <v>0</v>
      </c>
    </row>
    <row r="48" spans="1:7" x14ac:dyDescent="0.25">
      <c r="A48" s="80" t="s">
        <v>5</v>
      </c>
      <c r="B48" s="102">
        <v>2</v>
      </c>
      <c r="C48" s="84">
        <v>3</v>
      </c>
      <c r="D48" s="84">
        <v>5</v>
      </c>
      <c r="E48" s="103">
        <v>0</v>
      </c>
      <c r="F48" s="104">
        <v>0</v>
      </c>
      <c r="G48" s="105">
        <v>0</v>
      </c>
    </row>
    <row r="49" spans="1:7" x14ac:dyDescent="0.25">
      <c r="A49" s="80" t="s">
        <v>6</v>
      </c>
      <c r="B49" s="102">
        <v>1</v>
      </c>
      <c r="C49" s="84">
        <v>5</v>
      </c>
      <c r="D49" s="84">
        <v>6</v>
      </c>
      <c r="E49" s="103">
        <v>0</v>
      </c>
      <c r="F49" s="104">
        <v>0</v>
      </c>
      <c r="G49" s="105">
        <v>0</v>
      </c>
    </row>
    <row r="50" spans="1:7" x14ac:dyDescent="0.25">
      <c r="A50" s="80" t="s">
        <v>7</v>
      </c>
      <c r="B50" s="98">
        <v>3</v>
      </c>
      <c r="C50" s="84">
        <v>11</v>
      </c>
      <c r="D50" s="84">
        <v>14</v>
      </c>
      <c r="E50" s="100">
        <v>0</v>
      </c>
      <c r="F50" s="104">
        <v>0</v>
      </c>
      <c r="G50" s="105">
        <v>0</v>
      </c>
    </row>
    <row r="51" spans="1:7" x14ac:dyDescent="0.25">
      <c r="A51" s="80" t="s">
        <v>8</v>
      </c>
      <c r="B51" s="98">
        <v>9</v>
      </c>
      <c r="C51" s="84">
        <v>20</v>
      </c>
      <c r="D51" s="84">
        <v>29</v>
      </c>
      <c r="E51" s="100">
        <v>0</v>
      </c>
      <c r="F51" s="104">
        <v>0</v>
      </c>
      <c r="G51" s="105">
        <v>0</v>
      </c>
    </row>
    <row r="52" spans="1:7" x14ac:dyDescent="0.25">
      <c r="A52" s="80" t="s">
        <v>9</v>
      </c>
      <c r="B52" s="98">
        <v>16</v>
      </c>
      <c r="C52" s="84">
        <v>28</v>
      </c>
      <c r="D52" s="84">
        <v>44</v>
      </c>
      <c r="E52" s="100">
        <v>0</v>
      </c>
      <c r="F52" s="104">
        <v>0</v>
      </c>
      <c r="G52" s="105">
        <v>0</v>
      </c>
    </row>
    <row r="53" spans="1:7" x14ac:dyDescent="0.25">
      <c r="A53" s="80" t="s">
        <v>10</v>
      </c>
      <c r="B53" s="98">
        <v>8</v>
      </c>
      <c r="C53" s="84">
        <v>32</v>
      </c>
      <c r="D53" s="84">
        <v>40</v>
      </c>
      <c r="E53" s="100">
        <v>1</v>
      </c>
      <c r="F53" s="104">
        <v>0</v>
      </c>
      <c r="G53" s="105">
        <v>1</v>
      </c>
    </row>
    <row r="54" spans="1:7" x14ac:dyDescent="0.25">
      <c r="A54" s="80" t="s">
        <v>11</v>
      </c>
      <c r="B54" s="98">
        <v>31</v>
      </c>
      <c r="C54" s="84">
        <v>37</v>
      </c>
      <c r="D54" s="84">
        <v>68</v>
      </c>
      <c r="E54" s="100">
        <v>0</v>
      </c>
      <c r="F54" s="104">
        <v>0</v>
      </c>
      <c r="G54" s="105">
        <v>0</v>
      </c>
    </row>
    <row r="55" spans="1:7" x14ac:dyDescent="0.25">
      <c r="A55" s="80" t="s">
        <v>12</v>
      </c>
      <c r="B55" s="98">
        <v>8</v>
      </c>
      <c r="C55" s="84">
        <v>11</v>
      </c>
      <c r="D55" s="106">
        <v>19</v>
      </c>
      <c r="E55" s="100">
        <v>2</v>
      </c>
      <c r="F55" s="104">
        <v>1</v>
      </c>
      <c r="G55" s="107">
        <v>3</v>
      </c>
    </row>
    <row r="56" spans="1:7" x14ac:dyDescent="0.25">
      <c r="A56" s="108" t="s">
        <v>3</v>
      </c>
      <c r="B56" s="109">
        <v>78</v>
      </c>
      <c r="C56" s="110">
        <v>147</v>
      </c>
      <c r="D56" s="110">
        <v>225</v>
      </c>
      <c r="E56" s="111">
        <v>3</v>
      </c>
      <c r="F56" s="112">
        <v>1</v>
      </c>
      <c r="G56" s="112">
        <v>4</v>
      </c>
    </row>
    <row r="59" spans="1:7" x14ac:dyDescent="0.25">
      <c r="A59" s="143" t="s">
        <v>31</v>
      </c>
      <c r="B59" s="144"/>
      <c r="C59" s="144"/>
      <c r="D59" s="144"/>
      <c r="E59" s="144"/>
      <c r="F59" s="144"/>
      <c r="G59" s="144"/>
    </row>
    <row r="60" spans="1:7" ht="15.75" thickBot="1" x14ac:dyDescent="0.3">
      <c r="A60" s="80"/>
      <c r="B60" s="84"/>
      <c r="C60" s="84"/>
      <c r="D60" s="84"/>
      <c r="E60" s="81"/>
      <c r="F60" s="81"/>
      <c r="G60" s="81"/>
    </row>
    <row r="61" spans="1:7" x14ac:dyDescent="0.25">
      <c r="A61" s="85"/>
      <c r="B61" s="140" t="s">
        <v>26</v>
      </c>
      <c r="C61" s="141"/>
      <c r="D61" s="142"/>
      <c r="E61" s="113" t="s">
        <v>32</v>
      </c>
      <c r="F61" s="114"/>
      <c r="G61" s="114"/>
    </row>
    <row r="62" spans="1:7" x14ac:dyDescent="0.25">
      <c r="A62" s="92" t="s">
        <v>0</v>
      </c>
      <c r="B62" s="93" t="s">
        <v>1</v>
      </c>
      <c r="C62" s="94" t="s">
        <v>2</v>
      </c>
      <c r="D62" s="94" t="s">
        <v>3</v>
      </c>
      <c r="E62" s="95" t="s">
        <v>1</v>
      </c>
      <c r="F62" s="96" t="s">
        <v>2</v>
      </c>
      <c r="G62" s="96" t="s">
        <v>3</v>
      </c>
    </row>
    <row r="63" spans="1:7" x14ac:dyDescent="0.25">
      <c r="A63" s="97"/>
      <c r="B63" s="98"/>
      <c r="C63" s="99"/>
      <c r="D63" s="99"/>
      <c r="E63" s="100"/>
      <c r="F63" s="101"/>
      <c r="G63" s="101"/>
    </row>
    <row r="64" spans="1:7" x14ac:dyDescent="0.25">
      <c r="A64" s="80" t="s">
        <v>4</v>
      </c>
      <c r="B64" s="102">
        <v>0</v>
      </c>
      <c r="C64" s="84">
        <v>0</v>
      </c>
      <c r="D64" s="115">
        <v>0</v>
      </c>
      <c r="E64" s="84">
        <v>0</v>
      </c>
      <c r="F64" s="84">
        <v>0</v>
      </c>
      <c r="G64" s="105">
        <v>0</v>
      </c>
    </row>
    <row r="65" spans="1:7" x14ac:dyDescent="0.25">
      <c r="A65" s="80" t="s">
        <v>5</v>
      </c>
      <c r="B65" s="102">
        <v>8</v>
      </c>
      <c r="C65" s="84">
        <v>4</v>
      </c>
      <c r="D65" s="115">
        <v>12</v>
      </c>
      <c r="E65" s="84">
        <v>0</v>
      </c>
      <c r="F65" s="84">
        <v>0</v>
      </c>
      <c r="G65" s="105">
        <v>0</v>
      </c>
    </row>
    <row r="66" spans="1:7" x14ac:dyDescent="0.25">
      <c r="A66" s="80" t="s">
        <v>6</v>
      </c>
      <c r="B66" s="102">
        <v>29</v>
      </c>
      <c r="C66" s="84">
        <v>30</v>
      </c>
      <c r="D66" s="115">
        <v>59</v>
      </c>
      <c r="E66" s="84">
        <v>0</v>
      </c>
      <c r="F66" s="84">
        <v>0</v>
      </c>
      <c r="G66" s="105">
        <v>0</v>
      </c>
    </row>
    <row r="67" spans="1:7" x14ac:dyDescent="0.25">
      <c r="A67" s="80" t="s">
        <v>7</v>
      </c>
      <c r="B67" s="98">
        <v>129</v>
      </c>
      <c r="C67" s="84">
        <v>85</v>
      </c>
      <c r="D67" s="115">
        <v>214</v>
      </c>
      <c r="E67" s="116">
        <v>2</v>
      </c>
      <c r="F67" s="84">
        <v>0</v>
      </c>
      <c r="G67" s="105">
        <v>2</v>
      </c>
    </row>
    <row r="68" spans="1:7" x14ac:dyDescent="0.25">
      <c r="A68" s="80" t="s">
        <v>8</v>
      </c>
      <c r="B68" s="98">
        <v>158</v>
      </c>
      <c r="C68" s="84">
        <v>149</v>
      </c>
      <c r="D68" s="115">
        <v>307</v>
      </c>
      <c r="E68" s="116">
        <v>5</v>
      </c>
      <c r="F68" s="117">
        <v>2</v>
      </c>
      <c r="G68" s="105">
        <v>7</v>
      </c>
    </row>
    <row r="69" spans="1:7" x14ac:dyDescent="0.25">
      <c r="A69" s="80" t="s">
        <v>9</v>
      </c>
      <c r="B69" s="98">
        <v>220</v>
      </c>
      <c r="C69" s="84">
        <v>208</v>
      </c>
      <c r="D69" s="115">
        <v>428</v>
      </c>
      <c r="E69" s="117">
        <v>9</v>
      </c>
      <c r="F69" s="117">
        <v>4</v>
      </c>
      <c r="G69" s="105">
        <v>13</v>
      </c>
    </row>
    <row r="70" spans="1:7" x14ac:dyDescent="0.25">
      <c r="A70" s="80" t="s">
        <v>10</v>
      </c>
      <c r="B70" s="98">
        <v>284</v>
      </c>
      <c r="C70" s="84">
        <v>223</v>
      </c>
      <c r="D70" s="115">
        <v>507</v>
      </c>
      <c r="E70" s="116">
        <v>8</v>
      </c>
      <c r="F70" s="117">
        <v>6</v>
      </c>
      <c r="G70" s="105">
        <v>14</v>
      </c>
    </row>
    <row r="71" spans="1:7" x14ac:dyDescent="0.25">
      <c r="A71" s="80" t="s">
        <v>11</v>
      </c>
      <c r="B71" s="98">
        <v>443</v>
      </c>
      <c r="C71" s="84">
        <v>245</v>
      </c>
      <c r="D71" s="115">
        <v>688</v>
      </c>
      <c r="E71" s="116">
        <v>22</v>
      </c>
      <c r="F71" s="117">
        <v>8</v>
      </c>
      <c r="G71" s="105">
        <v>30</v>
      </c>
    </row>
    <row r="72" spans="1:7" x14ac:dyDescent="0.25">
      <c r="A72" s="80" t="s">
        <v>12</v>
      </c>
      <c r="B72" s="98">
        <v>207</v>
      </c>
      <c r="C72" s="84">
        <v>80</v>
      </c>
      <c r="D72" s="118">
        <v>287</v>
      </c>
      <c r="E72" s="119">
        <v>28</v>
      </c>
      <c r="F72" s="117">
        <v>2</v>
      </c>
      <c r="G72" s="105">
        <v>30</v>
      </c>
    </row>
    <row r="73" spans="1:7" x14ac:dyDescent="0.25">
      <c r="A73" s="108" t="s">
        <v>3</v>
      </c>
      <c r="B73" s="109">
        <v>1478</v>
      </c>
      <c r="C73" s="110">
        <v>1024</v>
      </c>
      <c r="D73" s="110">
        <v>2502</v>
      </c>
      <c r="E73" s="111">
        <v>74</v>
      </c>
      <c r="F73" s="112">
        <v>22</v>
      </c>
      <c r="G73" s="112">
        <v>96</v>
      </c>
    </row>
    <row r="75" spans="1:7" x14ac:dyDescent="0.25">
      <c r="A75" s="143" t="s">
        <v>33</v>
      </c>
      <c r="B75" s="144"/>
      <c r="C75" s="144"/>
      <c r="D75" s="144"/>
      <c r="E75" s="144"/>
      <c r="F75" s="144"/>
      <c r="G75" s="144"/>
    </row>
    <row r="76" spans="1:7" ht="15.75" thickBot="1" x14ac:dyDescent="0.3">
      <c r="A76" s="80"/>
      <c r="B76" s="84"/>
      <c r="C76" s="84"/>
      <c r="D76" s="84"/>
      <c r="E76" s="81"/>
      <c r="F76" s="81"/>
      <c r="G76" s="81"/>
    </row>
    <row r="77" spans="1:7" x14ac:dyDescent="0.25">
      <c r="A77" s="85"/>
      <c r="B77" s="140" t="s">
        <v>26</v>
      </c>
      <c r="C77" s="141"/>
      <c r="D77" s="142"/>
      <c r="E77" s="113" t="s">
        <v>32</v>
      </c>
      <c r="F77" s="114"/>
      <c r="G77" s="114"/>
    </row>
    <row r="78" spans="1:7" x14ac:dyDescent="0.25">
      <c r="A78" s="92" t="s">
        <v>0</v>
      </c>
      <c r="B78" s="93" t="s">
        <v>1</v>
      </c>
      <c r="C78" s="94" t="s">
        <v>2</v>
      </c>
      <c r="D78" s="94" t="s">
        <v>3</v>
      </c>
      <c r="E78" s="95" t="s">
        <v>1</v>
      </c>
      <c r="F78" s="96" t="s">
        <v>2</v>
      </c>
      <c r="G78" s="96" t="s">
        <v>3</v>
      </c>
    </row>
    <row r="79" spans="1:7" x14ac:dyDescent="0.25">
      <c r="A79" s="97"/>
      <c r="B79" s="98"/>
      <c r="C79" s="99"/>
      <c r="D79" s="99"/>
      <c r="E79" s="100"/>
      <c r="F79" s="101"/>
      <c r="G79" s="101"/>
    </row>
    <row r="80" spans="1:7" x14ac:dyDescent="0.25">
      <c r="A80" s="80" t="s">
        <v>4</v>
      </c>
      <c r="B80" s="102">
        <v>0</v>
      </c>
      <c r="C80" s="84">
        <v>1</v>
      </c>
      <c r="D80" s="84">
        <v>1</v>
      </c>
      <c r="E80" s="120">
        <v>0</v>
      </c>
      <c r="F80" s="121">
        <v>0</v>
      </c>
      <c r="G80" s="105">
        <v>0</v>
      </c>
    </row>
    <row r="81" spans="1:7" x14ac:dyDescent="0.25">
      <c r="A81" s="80" t="s">
        <v>5</v>
      </c>
      <c r="B81" s="102">
        <v>1</v>
      </c>
      <c r="C81" s="84">
        <v>3</v>
      </c>
      <c r="D81" s="84">
        <v>4</v>
      </c>
      <c r="E81" s="120">
        <v>0</v>
      </c>
      <c r="F81" s="121">
        <v>0</v>
      </c>
      <c r="G81" s="105">
        <v>0</v>
      </c>
    </row>
    <row r="82" spans="1:7" x14ac:dyDescent="0.25">
      <c r="A82" s="80" t="s">
        <v>6</v>
      </c>
      <c r="B82" s="102">
        <v>6</v>
      </c>
      <c r="C82" s="84">
        <v>13</v>
      </c>
      <c r="D82" s="102">
        <v>19</v>
      </c>
      <c r="E82" s="120">
        <v>0</v>
      </c>
      <c r="F82" s="121">
        <v>0</v>
      </c>
      <c r="G82" s="105">
        <v>0</v>
      </c>
    </row>
    <row r="83" spans="1:7" x14ac:dyDescent="0.25">
      <c r="A83" s="80" t="s">
        <v>7</v>
      </c>
      <c r="B83" s="98">
        <v>15</v>
      </c>
      <c r="C83" s="84">
        <v>16</v>
      </c>
      <c r="D83" s="102">
        <v>31</v>
      </c>
      <c r="E83" s="120">
        <v>0</v>
      </c>
      <c r="F83" s="121">
        <v>0</v>
      </c>
      <c r="G83" s="105">
        <v>0</v>
      </c>
    </row>
    <row r="84" spans="1:7" x14ac:dyDescent="0.25">
      <c r="A84" s="80" t="s">
        <v>8</v>
      </c>
      <c r="B84" s="98">
        <v>30</v>
      </c>
      <c r="C84" s="84">
        <v>35</v>
      </c>
      <c r="D84" s="102">
        <v>65</v>
      </c>
      <c r="E84" s="120">
        <v>0</v>
      </c>
      <c r="F84" s="121">
        <v>0</v>
      </c>
      <c r="G84" s="105">
        <v>0</v>
      </c>
    </row>
    <row r="85" spans="1:7" x14ac:dyDescent="0.25">
      <c r="A85" s="80" t="s">
        <v>9</v>
      </c>
      <c r="B85" s="98">
        <v>29</v>
      </c>
      <c r="C85" s="84">
        <v>29</v>
      </c>
      <c r="D85" s="102">
        <v>58</v>
      </c>
      <c r="E85" s="122">
        <v>1</v>
      </c>
      <c r="F85" s="121">
        <v>0</v>
      </c>
      <c r="G85" s="105">
        <v>1</v>
      </c>
    </row>
    <row r="86" spans="1:7" x14ac:dyDescent="0.25">
      <c r="A86" s="80" t="s">
        <v>10</v>
      </c>
      <c r="B86" s="98">
        <v>35</v>
      </c>
      <c r="C86" s="84">
        <v>39</v>
      </c>
      <c r="D86" s="102">
        <v>74</v>
      </c>
      <c r="E86" s="120">
        <v>0</v>
      </c>
      <c r="F86" s="121">
        <v>0</v>
      </c>
      <c r="G86" s="105">
        <v>0</v>
      </c>
    </row>
    <row r="87" spans="1:7" x14ac:dyDescent="0.25">
      <c r="A87" s="80" t="s">
        <v>11</v>
      </c>
      <c r="B87" s="98">
        <v>58</v>
      </c>
      <c r="C87" s="84">
        <v>51</v>
      </c>
      <c r="D87" s="102">
        <v>109</v>
      </c>
      <c r="E87" s="120">
        <v>0</v>
      </c>
      <c r="F87" s="121">
        <v>0</v>
      </c>
      <c r="G87" s="105">
        <v>0</v>
      </c>
    </row>
    <row r="88" spans="1:7" x14ac:dyDescent="0.25">
      <c r="A88" s="80" t="s">
        <v>12</v>
      </c>
      <c r="B88" s="98">
        <v>27</v>
      </c>
      <c r="C88" s="84">
        <v>15</v>
      </c>
      <c r="D88" s="123">
        <v>42</v>
      </c>
      <c r="E88" s="122">
        <v>1</v>
      </c>
      <c r="F88" s="121">
        <v>0</v>
      </c>
      <c r="G88" s="105">
        <v>1</v>
      </c>
    </row>
    <row r="89" spans="1:7" x14ac:dyDescent="0.25">
      <c r="A89" s="108" t="s">
        <v>3</v>
      </c>
      <c r="B89" s="109">
        <v>201</v>
      </c>
      <c r="C89" s="110">
        <v>202</v>
      </c>
      <c r="D89" s="109">
        <v>403</v>
      </c>
      <c r="E89" s="111">
        <v>2</v>
      </c>
      <c r="F89" s="112">
        <v>0</v>
      </c>
      <c r="G89" s="112">
        <v>2</v>
      </c>
    </row>
    <row r="92" spans="1:7" x14ac:dyDescent="0.25">
      <c r="A92" s="124" t="s">
        <v>34</v>
      </c>
      <c r="B92" s="125"/>
      <c r="C92" s="125"/>
      <c r="D92" s="125"/>
      <c r="E92" s="105"/>
      <c r="F92" s="105"/>
      <c r="G92" s="105"/>
    </row>
    <row r="93" spans="1:7" x14ac:dyDescent="0.25">
      <c r="A93" s="126" t="s">
        <v>35</v>
      </c>
      <c r="B93" s="84"/>
      <c r="C93" s="84"/>
      <c r="D93" s="84"/>
      <c r="E93" s="104"/>
      <c r="F93" s="104"/>
      <c r="G93" s="105"/>
    </row>
    <row r="94" spans="1:7" x14ac:dyDescent="0.25">
      <c r="A94" s="127" t="s">
        <v>36</v>
      </c>
      <c r="B94" s="84"/>
      <c r="C94" s="84"/>
      <c r="D94" s="84"/>
      <c r="E94" s="104"/>
      <c r="F94" s="104"/>
      <c r="G94" s="105"/>
    </row>
    <row r="95" spans="1:7" x14ac:dyDescent="0.25">
      <c r="A95" s="128" t="s">
        <v>37</v>
      </c>
      <c r="B95" s="84"/>
      <c r="C95" s="84"/>
      <c r="D95" s="84"/>
      <c r="E95" s="104"/>
      <c r="F95" s="104"/>
      <c r="G95" s="105"/>
    </row>
    <row r="96" spans="1:7" x14ac:dyDescent="0.25">
      <c r="A96" s="128" t="s">
        <v>38</v>
      </c>
      <c r="B96" s="84"/>
      <c r="C96" s="84"/>
      <c r="D96" s="84"/>
      <c r="E96" s="104"/>
      <c r="F96" s="104"/>
      <c r="G96" s="105"/>
    </row>
    <row r="97" spans="1:7" x14ac:dyDescent="0.25">
      <c r="A97" s="128" t="s">
        <v>39</v>
      </c>
      <c r="B97" s="84"/>
      <c r="C97" s="84"/>
      <c r="D97" s="84"/>
      <c r="E97" s="104"/>
      <c r="F97" s="104"/>
      <c r="G97" s="105"/>
    </row>
    <row r="98" spans="1:7" x14ac:dyDescent="0.25">
      <c r="A98" s="128" t="s">
        <v>40</v>
      </c>
      <c r="B98" s="84"/>
      <c r="C98" s="84"/>
      <c r="D98" s="84"/>
      <c r="E98" s="104"/>
      <c r="F98" s="104"/>
      <c r="G98" s="105"/>
    </row>
    <row r="99" spans="1:7" x14ac:dyDescent="0.25">
      <c r="A99" s="127" t="s">
        <v>41</v>
      </c>
      <c r="B99" s="84"/>
      <c r="C99" s="84"/>
      <c r="D99" s="84"/>
      <c r="E99" s="104"/>
      <c r="F99" s="104"/>
      <c r="G99" s="105"/>
    </row>
    <row r="100" spans="1:7" x14ac:dyDescent="0.25">
      <c r="A100" s="127" t="s">
        <v>42</v>
      </c>
      <c r="B100" s="84"/>
      <c r="C100" s="84"/>
      <c r="D100" s="84"/>
      <c r="E100" s="104"/>
      <c r="F100" s="104"/>
      <c r="G100" s="105"/>
    </row>
    <row r="101" spans="1:7" x14ac:dyDescent="0.25">
      <c r="A101" s="128" t="s">
        <v>43</v>
      </c>
      <c r="B101" s="84"/>
      <c r="C101" s="84"/>
      <c r="D101" s="84"/>
      <c r="E101" s="104"/>
      <c r="F101" s="104"/>
      <c r="G101" s="105"/>
    </row>
    <row r="102" spans="1:7" x14ac:dyDescent="0.25">
      <c r="A102" s="128" t="s">
        <v>44</v>
      </c>
      <c r="B102" s="81"/>
      <c r="C102" s="81"/>
      <c r="D102" s="81"/>
      <c r="E102" s="81"/>
      <c r="F102" s="81"/>
      <c r="G102" s="81"/>
    </row>
    <row r="103" spans="1:7" x14ac:dyDescent="0.25">
      <c r="A103" s="128" t="s">
        <v>45</v>
      </c>
      <c r="B103" s="81"/>
      <c r="C103" s="81"/>
      <c r="D103" s="81"/>
      <c r="E103" s="81"/>
      <c r="F103" s="81"/>
      <c r="G103" s="81"/>
    </row>
    <row r="104" spans="1:7" x14ac:dyDescent="0.25">
      <c r="A104" s="128" t="s">
        <v>46</v>
      </c>
      <c r="B104" s="81"/>
      <c r="C104" s="81"/>
      <c r="D104" s="81"/>
      <c r="E104" s="81"/>
      <c r="F104" s="81"/>
      <c r="G104" s="81"/>
    </row>
  </sheetData>
  <mergeCells count="15">
    <mergeCell ref="A24:G24"/>
    <mergeCell ref="A3:G3"/>
    <mergeCell ref="A5:G5"/>
    <mergeCell ref="A7:G7"/>
    <mergeCell ref="B9:D9"/>
    <mergeCell ref="E10:G10"/>
    <mergeCell ref="B61:D61"/>
    <mergeCell ref="A75:G75"/>
    <mergeCell ref="B77:D77"/>
    <mergeCell ref="B26:D26"/>
    <mergeCell ref="E27:G27"/>
    <mergeCell ref="A41:G41"/>
    <mergeCell ref="B43:D43"/>
    <mergeCell ref="E44:G44"/>
    <mergeCell ref="A59:G5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2"/>
  <sheetViews>
    <sheetView workbookViewId="0">
      <selection activeCell="O24" sqref="O24"/>
    </sheetView>
  </sheetViews>
  <sheetFormatPr defaultRowHeight="15" x14ac:dyDescent="0.25"/>
  <sheetData>
    <row r="1" spans="1:19" x14ac:dyDescent="0.25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2" t="s">
        <v>21</v>
      </c>
      <c r="L1" s="3"/>
      <c r="M1" s="3"/>
      <c r="N1" s="3"/>
      <c r="O1" s="3"/>
      <c r="P1" s="3"/>
      <c r="Q1" s="3"/>
      <c r="R1" s="3"/>
      <c r="S1" s="3"/>
    </row>
    <row r="2" spans="1:19" x14ac:dyDescent="0.25">
      <c r="A2" s="4" t="s">
        <v>16</v>
      </c>
      <c r="B2" s="5"/>
      <c r="C2" s="5"/>
      <c r="D2" s="5"/>
      <c r="E2" s="6"/>
      <c r="F2" s="6"/>
      <c r="G2" s="5"/>
      <c r="H2" s="5"/>
      <c r="I2" s="5"/>
      <c r="J2" s="5"/>
      <c r="K2" s="4" t="s">
        <v>16</v>
      </c>
      <c r="L2" s="5"/>
      <c r="M2" s="5"/>
      <c r="N2" s="5"/>
      <c r="O2" s="6"/>
      <c r="P2" s="6"/>
      <c r="Q2" s="5"/>
      <c r="R2" s="5"/>
      <c r="S2" s="5"/>
    </row>
    <row r="3" spans="1:19" x14ac:dyDescent="0.25">
      <c r="A3" s="5"/>
      <c r="B3" s="5"/>
      <c r="C3" s="5"/>
      <c r="D3" s="5"/>
      <c r="E3" s="6"/>
      <c r="F3" s="4"/>
      <c r="G3" s="5"/>
      <c r="H3" s="5"/>
      <c r="I3" s="5"/>
      <c r="J3" s="5"/>
      <c r="K3" s="5"/>
      <c r="L3" s="5"/>
      <c r="M3" s="5"/>
      <c r="N3" s="5"/>
      <c r="O3" s="6"/>
      <c r="P3" s="4"/>
      <c r="Q3" s="5"/>
      <c r="R3" s="5"/>
      <c r="S3" s="5"/>
    </row>
    <row r="4" spans="1:19" x14ac:dyDescent="0.25">
      <c r="A4" s="4" t="s">
        <v>22</v>
      </c>
      <c r="B4" s="5"/>
      <c r="C4" s="5"/>
      <c r="D4" s="5"/>
      <c r="E4" s="6"/>
      <c r="F4" s="6"/>
      <c r="G4" s="5"/>
      <c r="H4" s="5"/>
      <c r="I4" s="5"/>
      <c r="J4" s="5"/>
      <c r="K4" s="4" t="s">
        <v>22</v>
      </c>
      <c r="L4" s="5"/>
      <c r="M4" s="5"/>
      <c r="N4" s="5"/>
      <c r="O4" s="6"/>
      <c r="P4" s="6"/>
      <c r="Q4" s="5"/>
      <c r="R4" s="5"/>
      <c r="S4" s="5"/>
    </row>
    <row r="5" spans="1:19" x14ac:dyDescent="0.25">
      <c r="A5" s="4"/>
      <c r="B5" s="5"/>
      <c r="C5" s="5"/>
      <c r="D5" s="5"/>
      <c r="E5" s="6"/>
      <c r="F5" s="6"/>
      <c r="G5" s="5"/>
      <c r="H5" s="5"/>
      <c r="I5" s="5"/>
      <c r="J5" s="5"/>
      <c r="K5" s="4"/>
      <c r="L5" s="5"/>
      <c r="M5" s="5"/>
      <c r="N5" s="5"/>
      <c r="O5" s="6"/>
      <c r="P5" s="6"/>
      <c r="Q5" s="5"/>
      <c r="R5" s="5"/>
      <c r="S5" s="5"/>
    </row>
    <row r="6" spans="1:19" x14ac:dyDescent="0.25">
      <c r="A6" s="4" t="s">
        <v>13</v>
      </c>
      <c r="B6" s="5"/>
      <c r="C6" s="5"/>
      <c r="D6" s="5"/>
      <c r="E6" s="6"/>
      <c r="F6" s="4"/>
      <c r="G6" s="5"/>
      <c r="H6" s="5"/>
      <c r="I6" s="5"/>
      <c r="J6" s="5"/>
      <c r="K6" s="4" t="s">
        <v>14</v>
      </c>
      <c r="L6" s="5"/>
      <c r="M6" s="5"/>
      <c r="N6" s="5"/>
      <c r="O6" s="6"/>
      <c r="P6" s="4"/>
      <c r="Q6" s="5"/>
      <c r="R6" s="5"/>
      <c r="S6" s="5"/>
    </row>
    <row r="7" spans="1:19" x14ac:dyDescent="0.25">
      <c r="A7" s="4"/>
      <c r="B7" s="5"/>
      <c r="C7" s="5"/>
      <c r="D7" s="5"/>
      <c r="E7" s="6"/>
      <c r="F7" s="4"/>
      <c r="G7" s="5"/>
      <c r="H7" s="5"/>
      <c r="I7" s="5"/>
      <c r="J7" s="5"/>
      <c r="K7" s="4"/>
      <c r="L7" s="5"/>
      <c r="M7" s="5"/>
      <c r="N7" s="5"/>
      <c r="O7" s="6"/>
      <c r="P7" s="4"/>
      <c r="Q7" s="5"/>
      <c r="R7" s="5"/>
      <c r="S7" s="5"/>
    </row>
    <row r="8" spans="1:19" x14ac:dyDescent="0.25">
      <c r="A8" s="4" t="s">
        <v>15</v>
      </c>
      <c r="B8" s="7"/>
      <c r="C8" s="4"/>
      <c r="D8" s="4"/>
      <c r="E8" s="7"/>
      <c r="F8" s="4"/>
      <c r="G8" s="4"/>
      <c r="H8" s="4"/>
      <c r="I8" s="4"/>
      <c r="J8" s="4"/>
      <c r="K8" s="4" t="s">
        <v>15</v>
      </c>
      <c r="L8" s="7"/>
      <c r="M8" s="4"/>
      <c r="N8" s="4"/>
      <c r="O8" s="7"/>
      <c r="P8" s="4"/>
      <c r="Q8" s="4"/>
      <c r="R8" s="4"/>
      <c r="S8" s="4"/>
    </row>
    <row r="9" spans="1:19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8"/>
      <c r="B10" s="9" t="s">
        <v>3</v>
      </c>
      <c r="C10" s="10"/>
      <c r="D10" s="10"/>
      <c r="E10" s="11"/>
      <c r="F10" s="11"/>
      <c r="G10" s="11"/>
      <c r="H10" s="11"/>
      <c r="I10" s="11"/>
      <c r="J10" s="11"/>
      <c r="K10" s="8"/>
      <c r="L10" s="9" t="s">
        <v>3</v>
      </c>
      <c r="M10" s="10"/>
      <c r="N10" s="10"/>
      <c r="O10" s="11"/>
      <c r="P10" s="11"/>
      <c r="Q10" s="11"/>
      <c r="R10" s="11"/>
      <c r="S10" s="11"/>
    </row>
    <row r="11" spans="1:19" x14ac:dyDescent="0.25">
      <c r="A11" s="12" t="s">
        <v>0</v>
      </c>
      <c r="B11" s="13" t="s">
        <v>1</v>
      </c>
      <c r="C11" s="14" t="s">
        <v>2</v>
      </c>
      <c r="D11" s="14" t="s">
        <v>3</v>
      </c>
      <c r="E11" s="11"/>
      <c r="F11" s="11"/>
      <c r="G11" s="11"/>
      <c r="H11" s="11"/>
      <c r="I11" s="11"/>
      <c r="J11" s="11"/>
      <c r="K11" s="12" t="s">
        <v>0</v>
      </c>
      <c r="L11" s="13" t="s">
        <v>1</v>
      </c>
      <c r="M11" s="14" t="s">
        <v>2</v>
      </c>
      <c r="N11" s="14" t="s">
        <v>3</v>
      </c>
      <c r="O11" s="11"/>
      <c r="P11" s="11"/>
      <c r="Q11" s="11"/>
      <c r="R11" s="11"/>
      <c r="S11" s="11"/>
    </row>
    <row r="12" spans="1:19" x14ac:dyDescent="0.25">
      <c r="A12" s="15"/>
      <c r="B12" s="129"/>
      <c r="C12" s="129"/>
      <c r="D12" s="15"/>
      <c r="E12" s="11"/>
      <c r="F12" s="11"/>
      <c r="G12" s="11"/>
      <c r="H12" s="11"/>
      <c r="I12" s="11"/>
      <c r="J12" s="11"/>
      <c r="K12" s="15"/>
      <c r="L12" s="129"/>
      <c r="M12" s="129"/>
      <c r="N12" s="15"/>
      <c r="O12" s="11"/>
      <c r="P12" s="11"/>
      <c r="Q12" s="11"/>
      <c r="R12" s="11"/>
      <c r="S12" s="11"/>
    </row>
    <row r="13" spans="1:19" x14ac:dyDescent="0.25">
      <c r="A13" s="3" t="s">
        <v>4</v>
      </c>
      <c r="B13" s="16">
        <f>32-0</f>
        <v>32</v>
      </c>
      <c r="C13" s="130">
        <f>999-2</f>
        <v>997</v>
      </c>
      <c r="D13" s="17">
        <f>SUM(B13:C13)</f>
        <v>1029</v>
      </c>
      <c r="E13" s="11"/>
      <c r="F13" s="11"/>
      <c r="G13" s="11"/>
      <c r="H13" s="11"/>
      <c r="I13" s="11"/>
      <c r="J13" s="11"/>
      <c r="K13" s="3" t="s">
        <v>4</v>
      </c>
      <c r="L13" s="16">
        <f>249-1</f>
        <v>248</v>
      </c>
      <c r="M13" s="130">
        <f>1694-12</f>
        <v>1682</v>
      </c>
      <c r="N13" s="17">
        <f>SUM(L13:M13)</f>
        <v>1930</v>
      </c>
      <c r="O13" s="11"/>
      <c r="P13" s="11"/>
      <c r="Q13" s="11"/>
      <c r="R13" s="11"/>
      <c r="S13" s="11"/>
    </row>
    <row r="14" spans="1:19" x14ac:dyDescent="0.25">
      <c r="A14" s="3" t="s">
        <v>5</v>
      </c>
      <c r="B14" s="16">
        <f>173-1</f>
        <v>172</v>
      </c>
      <c r="C14" s="130">
        <f>3322-7</f>
        <v>3315</v>
      </c>
      <c r="D14" s="17">
        <f t="shared" ref="D14:D21" si="0">SUM(B14:C14)</f>
        <v>3487</v>
      </c>
      <c r="E14" s="11"/>
      <c r="F14" s="11"/>
      <c r="G14" s="11"/>
      <c r="H14" s="11"/>
      <c r="I14" s="11"/>
      <c r="J14" s="11"/>
      <c r="K14" s="3" t="s">
        <v>5</v>
      </c>
      <c r="L14" s="16">
        <f>916-5</f>
        <v>911</v>
      </c>
      <c r="M14" s="130">
        <f>4479-19</f>
        <v>4460</v>
      </c>
      <c r="N14" s="17">
        <f t="shared" ref="N14:N21" si="1">SUM(L14:M14)</f>
        <v>5371</v>
      </c>
      <c r="O14" s="11"/>
      <c r="P14" s="11"/>
      <c r="Q14" s="11"/>
      <c r="R14" s="11"/>
      <c r="S14" s="11"/>
    </row>
    <row r="15" spans="1:19" x14ac:dyDescent="0.25">
      <c r="A15" s="3" t="s">
        <v>6</v>
      </c>
      <c r="B15" s="16">
        <f>132-3</f>
        <v>129</v>
      </c>
      <c r="C15" s="130">
        <f>3270-8</f>
        <v>3262</v>
      </c>
      <c r="D15" s="17">
        <f t="shared" si="0"/>
        <v>3391</v>
      </c>
      <c r="E15" s="11"/>
      <c r="F15" s="11"/>
      <c r="G15" s="11"/>
      <c r="H15" s="11"/>
      <c r="I15" s="11"/>
      <c r="J15" s="11"/>
      <c r="K15" s="3" t="s">
        <v>6</v>
      </c>
      <c r="L15" s="16">
        <f>876-20</f>
        <v>856</v>
      </c>
      <c r="M15" s="130">
        <f>4428-53</f>
        <v>4375</v>
      </c>
      <c r="N15" s="17">
        <f t="shared" si="1"/>
        <v>5231</v>
      </c>
      <c r="O15" s="11"/>
      <c r="P15" s="11"/>
      <c r="Q15" s="11"/>
      <c r="R15" s="11"/>
      <c r="S15" s="11"/>
    </row>
    <row r="16" spans="1:19" x14ac:dyDescent="0.25">
      <c r="A16" s="3" t="s">
        <v>7</v>
      </c>
      <c r="B16" s="16">
        <f>121-4</f>
        <v>117</v>
      </c>
      <c r="C16" s="130">
        <f>3040-17</f>
        <v>3023</v>
      </c>
      <c r="D16" s="17">
        <f t="shared" si="0"/>
        <v>3140</v>
      </c>
      <c r="E16" s="11"/>
      <c r="F16" s="11"/>
      <c r="G16" s="11"/>
      <c r="H16" s="11"/>
      <c r="I16" s="11"/>
      <c r="J16" s="11"/>
      <c r="K16" s="3" t="s">
        <v>7</v>
      </c>
      <c r="L16" s="16">
        <f>946-97</f>
        <v>849</v>
      </c>
      <c r="M16" s="130">
        <f>4762-177</f>
        <v>4585</v>
      </c>
      <c r="N16" s="17">
        <f t="shared" si="1"/>
        <v>5434</v>
      </c>
      <c r="O16" s="11"/>
      <c r="P16" s="11"/>
      <c r="Q16" s="11"/>
      <c r="R16" s="11"/>
      <c r="S16" s="11"/>
    </row>
    <row r="17" spans="1:19" x14ac:dyDescent="0.25">
      <c r="A17" s="3" t="s">
        <v>8</v>
      </c>
      <c r="B17" s="16">
        <f>64-4</f>
        <v>60</v>
      </c>
      <c r="C17" s="130">
        <f>2652-25</f>
        <v>2627</v>
      </c>
      <c r="D17" s="17">
        <f t="shared" si="0"/>
        <v>2687</v>
      </c>
      <c r="E17" s="11"/>
      <c r="F17" s="11"/>
      <c r="G17" s="11"/>
      <c r="H17" s="11"/>
      <c r="I17" s="11"/>
      <c r="J17" s="11"/>
      <c r="K17" s="3" t="s">
        <v>8</v>
      </c>
      <c r="L17" s="16">
        <f>756-127</f>
        <v>629</v>
      </c>
      <c r="M17" s="130">
        <f>3843-260</f>
        <v>3583</v>
      </c>
      <c r="N17" s="17">
        <f t="shared" si="1"/>
        <v>4212</v>
      </c>
      <c r="O17" s="11"/>
      <c r="P17" s="11"/>
      <c r="Q17" s="11"/>
      <c r="R17" s="11"/>
      <c r="S17" s="11"/>
    </row>
    <row r="18" spans="1:19" x14ac:dyDescent="0.25">
      <c r="A18" s="3" t="s">
        <v>9</v>
      </c>
      <c r="B18" s="16">
        <f>36-4</f>
        <v>32</v>
      </c>
      <c r="C18" s="130">
        <f>2693-33</f>
        <v>2660</v>
      </c>
      <c r="D18" s="17">
        <f t="shared" si="0"/>
        <v>2692</v>
      </c>
      <c r="E18" s="11"/>
      <c r="F18" s="11"/>
      <c r="G18" s="11"/>
      <c r="H18" s="11"/>
      <c r="I18" s="11"/>
      <c r="J18" s="11"/>
      <c r="K18" s="3" t="s">
        <v>9</v>
      </c>
      <c r="L18" s="16">
        <f>617-144</f>
        <v>473</v>
      </c>
      <c r="M18" s="130">
        <f>3191-302</f>
        <v>2889</v>
      </c>
      <c r="N18" s="17">
        <f t="shared" si="1"/>
        <v>3362</v>
      </c>
      <c r="O18" s="11"/>
      <c r="P18" s="11"/>
      <c r="Q18" s="11"/>
      <c r="R18" s="11"/>
      <c r="S18" s="11"/>
    </row>
    <row r="19" spans="1:19" x14ac:dyDescent="0.25">
      <c r="A19" s="3" t="s">
        <v>10</v>
      </c>
      <c r="B19" s="16">
        <f>39-6</f>
        <v>33</v>
      </c>
      <c r="C19" s="130">
        <f>2990-75</f>
        <v>2915</v>
      </c>
      <c r="D19" s="17">
        <f t="shared" si="0"/>
        <v>2948</v>
      </c>
      <c r="E19" s="11"/>
      <c r="F19" s="11"/>
      <c r="G19" s="11"/>
      <c r="H19" s="11"/>
      <c r="I19" s="11"/>
      <c r="J19" s="11"/>
      <c r="K19" s="3" t="s">
        <v>10</v>
      </c>
      <c r="L19" s="16">
        <f>1052-252</f>
        <v>800</v>
      </c>
      <c r="M19" s="130">
        <f>3741-435</f>
        <v>3306</v>
      </c>
      <c r="N19" s="17">
        <f t="shared" si="1"/>
        <v>4106</v>
      </c>
      <c r="O19" s="11"/>
      <c r="P19" s="11"/>
      <c r="Q19" s="11"/>
      <c r="R19" s="11"/>
      <c r="S19" s="11"/>
    </row>
    <row r="20" spans="1:19" x14ac:dyDescent="0.25">
      <c r="A20" s="3" t="s">
        <v>11</v>
      </c>
      <c r="B20" s="16">
        <f>36-14</f>
        <v>22</v>
      </c>
      <c r="C20" s="130">
        <f>1704-64-37</f>
        <v>1603</v>
      </c>
      <c r="D20" s="17">
        <f t="shared" si="0"/>
        <v>1625</v>
      </c>
      <c r="E20" s="11"/>
      <c r="F20" s="11"/>
      <c r="G20" s="11"/>
      <c r="H20" s="11"/>
      <c r="I20" s="11"/>
      <c r="J20" s="11"/>
      <c r="K20" s="3" t="s">
        <v>11</v>
      </c>
      <c r="L20" s="16">
        <f>1306-391</f>
        <v>915</v>
      </c>
      <c r="M20" s="130">
        <f>3460-372</f>
        <v>3088</v>
      </c>
      <c r="N20" s="17">
        <f t="shared" si="1"/>
        <v>4003</v>
      </c>
      <c r="O20" s="11"/>
      <c r="P20" s="11"/>
      <c r="Q20" s="11"/>
      <c r="R20" s="11"/>
      <c r="S20" s="11"/>
    </row>
    <row r="21" spans="1:19" x14ac:dyDescent="0.25">
      <c r="A21" s="3" t="s">
        <v>12</v>
      </c>
      <c r="B21" s="16">
        <f>4-2</f>
        <v>2</v>
      </c>
      <c r="C21" s="131">
        <f>279+1-110-9</f>
        <v>161</v>
      </c>
      <c r="D21" s="17">
        <f t="shared" si="0"/>
        <v>163</v>
      </c>
      <c r="E21" s="11"/>
      <c r="F21" s="11"/>
      <c r="G21" s="11"/>
      <c r="H21" s="11"/>
      <c r="I21" s="11"/>
      <c r="J21" s="11"/>
      <c r="K21" s="3" t="s">
        <v>12</v>
      </c>
      <c r="L21" s="16">
        <f>386-51+18-100</f>
        <v>253</v>
      </c>
      <c r="M21" s="131">
        <f>794-166+9-71</f>
        <v>566</v>
      </c>
      <c r="N21" s="18">
        <f t="shared" si="1"/>
        <v>819</v>
      </c>
      <c r="O21" s="11"/>
      <c r="P21" s="11"/>
      <c r="Q21" s="11"/>
      <c r="R21" s="11"/>
      <c r="S21" s="11"/>
    </row>
    <row r="22" spans="1:19" x14ac:dyDescent="0.25">
      <c r="A22" s="19" t="s">
        <v>3</v>
      </c>
      <c r="B22" s="20">
        <f>SUM(B13:B21)</f>
        <v>599</v>
      </c>
      <c r="C22" s="20">
        <f t="shared" ref="C22:D22" si="2">SUM(C13:C21)</f>
        <v>20563</v>
      </c>
      <c r="D22" s="20">
        <f t="shared" si="2"/>
        <v>21162</v>
      </c>
      <c r="E22" s="11"/>
      <c r="F22" s="11"/>
      <c r="G22" s="11"/>
      <c r="H22" s="11"/>
      <c r="I22" s="11"/>
      <c r="J22" s="11"/>
      <c r="K22" s="19" t="s">
        <v>3</v>
      </c>
      <c r="L22" s="20">
        <f>SUM(L13:L21)</f>
        <v>5934</v>
      </c>
      <c r="M22" s="21">
        <f t="shared" ref="M22" si="3">SUM(M13:M21)</f>
        <v>28534</v>
      </c>
      <c r="N22" s="21">
        <f t="shared" ref="N22" si="4">SUM(N13:N21)</f>
        <v>34468</v>
      </c>
      <c r="O22" s="11"/>
      <c r="P22" s="11"/>
      <c r="Q22" s="11"/>
      <c r="R22" s="11"/>
      <c r="S22" s="11"/>
    </row>
  </sheetData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23"/>
  <sheetViews>
    <sheetView topLeftCell="A6" workbookViewId="0">
      <selection activeCell="C13" sqref="C13"/>
    </sheetView>
  </sheetViews>
  <sheetFormatPr defaultRowHeight="15" x14ac:dyDescent="0.25"/>
  <sheetData>
    <row r="1" spans="1:20" x14ac:dyDescent="0.25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2" t="s">
        <v>21</v>
      </c>
      <c r="M1" s="23"/>
      <c r="N1" s="23"/>
      <c r="O1" s="23"/>
      <c r="P1" s="23"/>
      <c r="Q1" s="23"/>
      <c r="R1" s="23"/>
      <c r="S1" s="23"/>
      <c r="T1" s="23"/>
    </row>
    <row r="2" spans="1:20" x14ac:dyDescent="0.25">
      <c r="A2" s="25" t="s">
        <v>16</v>
      </c>
      <c r="B2" s="26"/>
      <c r="C2" s="26"/>
      <c r="D2" s="26"/>
      <c r="E2" s="27"/>
      <c r="F2" s="27"/>
      <c r="G2" s="26"/>
      <c r="H2" s="26"/>
      <c r="I2" s="26"/>
      <c r="J2" s="26"/>
      <c r="K2" s="24"/>
      <c r="L2" s="25" t="s">
        <v>16</v>
      </c>
      <c r="M2" s="26"/>
      <c r="N2" s="26"/>
      <c r="O2" s="26"/>
      <c r="P2" s="27"/>
      <c r="Q2" s="27"/>
      <c r="R2" s="26"/>
      <c r="S2" s="26"/>
      <c r="T2" s="26"/>
    </row>
    <row r="3" spans="1:20" x14ac:dyDescent="0.25">
      <c r="A3" s="26"/>
      <c r="B3" s="26"/>
      <c r="C3" s="26"/>
      <c r="D3" s="26"/>
      <c r="E3" s="27"/>
      <c r="F3" s="25"/>
      <c r="G3" s="26"/>
      <c r="H3" s="26"/>
      <c r="I3" s="26"/>
      <c r="J3" s="26"/>
      <c r="K3" s="24"/>
      <c r="L3" s="26"/>
      <c r="M3" s="26"/>
      <c r="N3" s="26"/>
      <c r="O3" s="26"/>
      <c r="P3" s="27"/>
      <c r="Q3" s="25"/>
      <c r="R3" s="26"/>
      <c r="S3" s="26"/>
      <c r="T3" s="26"/>
    </row>
    <row r="4" spans="1:20" x14ac:dyDescent="0.25">
      <c r="A4" s="25" t="s">
        <v>22</v>
      </c>
      <c r="B4" s="26"/>
      <c r="C4" s="26"/>
      <c r="D4" s="26"/>
      <c r="E4" s="27"/>
      <c r="F4" s="27"/>
      <c r="G4" s="26"/>
      <c r="H4" s="26"/>
      <c r="I4" s="26"/>
      <c r="J4" s="26"/>
      <c r="K4" s="24"/>
      <c r="L4" s="25" t="s">
        <v>22</v>
      </c>
      <c r="M4" s="26"/>
      <c r="N4" s="26"/>
      <c r="O4" s="26"/>
      <c r="P4" s="27"/>
      <c r="Q4" s="27"/>
      <c r="R4" s="26"/>
      <c r="S4" s="26"/>
      <c r="T4" s="26"/>
    </row>
    <row r="5" spans="1:20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x14ac:dyDescent="0.25">
      <c r="A6" s="28" t="s">
        <v>17</v>
      </c>
      <c r="B6" s="29"/>
      <c r="C6" s="29"/>
      <c r="D6" s="29"/>
      <c r="E6" s="29"/>
      <c r="F6" s="29"/>
      <c r="G6" s="29"/>
      <c r="H6" s="29"/>
      <c r="I6" s="29"/>
      <c r="J6" s="29"/>
      <c r="K6" s="24"/>
      <c r="L6" s="28" t="s">
        <v>18</v>
      </c>
      <c r="M6" s="29"/>
      <c r="N6" s="29"/>
      <c r="O6" s="29"/>
      <c r="P6" s="29"/>
      <c r="Q6" s="29"/>
      <c r="R6" s="29"/>
      <c r="S6" s="29"/>
      <c r="T6" s="29"/>
    </row>
    <row r="7" spans="1:20" x14ac:dyDescent="0.25">
      <c r="A7" s="28"/>
      <c r="B7" s="29"/>
      <c r="C7" s="29"/>
      <c r="D7" s="29"/>
      <c r="E7" s="29"/>
      <c r="F7" s="29"/>
      <c r="G7" s="29"/>
      <c r="H7" s="29"/>
      <c r="I7" s="29"/>
      <c r="J7" s="29"/>
      <c r="K7" s="24"/>
      <c r="L7" s="28"/>
      <c r="M7" s="29"/>
      <c r="N7" s="29"/>
      <c r="O7" s="29"/>
      <c r="P7" s="29"/>
      <c r="Q7" s="29"/>
      <c r="R7" s="29"/>
      <c r="S7" s="29"/>
      <c r="T7" s="29"/>
    </row>
    <row r="8" spans="1:20" x14ac:dyDescent="0.25">
      <c r="A8" s="28" t="s">
        <v>15</v>
      </c>
      <c r="B8" s="29"/>
      <c r="C8" s="29"/>
      <c r="D8" s="29"/>
      <c r="E8" s="29"/>
      <c r="F8" s="29"/>
      <c r="G8" s="29"/>
      <c r="H8" s="29"/>
      <c r="I8" s="29"/>
      <c r="J8" s="29"/>
      <c r="K8" s="24"/>
      <c r="L8" s="28" t="s">
        <v>15</v>
      </c>
      <c r="M8" s="29"/>
      <c r="N8" s="29"/>
      <c r="O8" s="29"/>
      <c r="P8" s="29"/>
      <c r="Q8" s="29"/>
      <c r="R8" s="29"/>
      <c r="S8" s="29"/>
      <c r="T8" s="29"/>
    </row>
    <row r="9" spans="1:20" ht="15.75" thickBo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x14ac:dyDescent="0.25">
      <c r="A10" s="30"/>
      <c r="B10" s="31" t="s">
        <v>3</v>
      </c>
      <c r="C10" s="32"/>
      <c r="D10" s="32"/>
      <c r="E10" s="24"/>
      <c r="F10" s="24"/>
      <c r="G10" s="24"/>
      <c r="H10" s="24"/>
      <c r="I10" s="24"/>
      <c r="J10" s="24"/>
      <c r="K10" s="24"/>
      <c r="L10" s="30"/>
      <c r="M10" s="31" t="s">
        <v>3</v>
      </c>
      <c r="N10" s="32"/>
      <c r="O10" s="32"/>
      <c r="P10" s="24"/>
      <c r="Q10" s="24"/>
      <c r="R10" s="24"/>
      <c r="S10" s="24"/>
      <c r="T10" s="24"/>
    </row>
    <row r="11" spans="1:20" x14ac:dyDescent="0.25">
      <c r="A11" s="33" t="s">
        <v>0</v>
      </c>
      <c r="B11" s="34" t="s">
        <v>1</v>
      </c>
      <c r="C11" s="35" t="s">
        <v>2</v>
      </c>
      <c r="D11" s="35" t="s">
        <v>3</v>
      </c>
      <c r="E11" s="24"/>
      <c r="F11" s="24"/>
      <c r="G11" s="24"/>
      <c r="H11" s="24"/>
      <c r="I11" s="24"/>
      <c r="J11" s="24"/>
      <c r="K11" s="24"/>
      <c r="L11" s="33" t="s">
        <v>0</v>
      </c>
      <c r="M11" s="34" t="s">
        <v>1</v>
      </c>
      <c r="N11" s="35" t="s">
        <v>2</v>
      </c>
      <c r="O11" s="35" t="s">
        <v>3</v>
      </c>
      <c r="P11" s="24"/>
      <c r="Q11" s="24"/>
      <c r="R11" s="24"/>
      <c r="S11" s="24"/>
      <c r="T11" s="24"/>
    </row>
    <row r="12" spans="1:20" x14ac:dyDescent="0.25">
      <c r="A12" s="36"/>
      <c r="B12" s="132"/>
      <c r="C12" s="132"/>
      <c r="D12" s="36"/>
      <c r="E12" s="24"/>
      <c r="F12" s="24"/>
      <c r="G12" s="24"/>
      <c r="H12" s="24"/>
      <c r="I12" s="24"/>
      <c r="J12" s="24"/>
      <c r="K12" s="24"/>
      <c r="L12" s="36"/>
      <c r="M12" s="132"/>
      <c r="N12" s="132"/>
      <c r="O12" s="36"/>
      <c r="P12" s="24"/>
      <c r="Q12" s="24"/>
      <c r="R12" s="24"/>
      <c r="S12" s="24"/>
      <c r="T12" s="24"/>
    </row>
    <row r="13" spans="1:20" x14ac:dyDescent="0.25">
      <c r="A13" s="23" t="s">
        <v>4</v>
      </c>
      <c r="B13" s="37"/>
      <c r="C13" s="133">
        <v>23</v>
      </c>
      <c r="D13" s="38">
        <f>SUM(B13:C13)</f>
        <v>23</v>
      </c>
      <c r="E13" s="24"/>
      <c r="F13" s="24"/>
      <c r="G13" s="24"/>
      <c r="H13" s="24"/>
      <c r="I13" s="24"/>
      <c r="J13" s="24"/>
      <c r="K13" s="24"/>
      <c r="L13" s="23" t="s">
        <v>4</v>
      </c>
      <c r="M13" s="37">
        <f>31-0</f>
        <v>31</v>
      </c>
      <c r="N13" s="133">
        <f>231-0</f>
        <v>231</v>
      </c>
      <c r="O13" s="38">
        <f>SUM(M13:N13)</f>
        <v>262</v>
      </c>
      <c r="P13" s="24"/>
      <c r="Q13" s="24"/>
      <c r="R13" s="24"/>
      <c r="S13" s="24"/>
      <c r="T13" s="24"/>
    </row>
    <row r="14" spans="1:20" x14ac:dyDescent="0.25">
      <c r="A14" s="23" t="s">
        <v>5</v>
      </c>
      <c r="B14" s="37">
        <v>1</v>
      </c>
      <c r="C14" s="133">
        <v>64</v>
      </c>
      <c r="D14" s="38">
        <f t="shared" ref="D14:D21" si="0">SUM(B14:C14)</f>
        <v>65</v>
      </c>
      <c r="E14" s="24"/>
      <c r="F14" s="24"/>
      <c r="G14" s="24"/>
      <c r="H14" s="24"/>
      <c r="I14" s="24"/>
      <c r="J14" s="24"/>
      <c r="K14" s="24"/>
      <c r="L14" s="23" t="s">
        <v>5</v>
      </c>
      <c r="M14" s="37">
        <f>126-2</f>
        <v>124</v>
      </c>
      <c r="N14" s="133">
        <f>673-3</f>
        <v>670</v>
      </c>
      <c r="O14" s="38">
        <f t="shared" ref="O14:O21" si="1">SUM(M14:N14)</f>
        <v>794</v>
      </c>
      <c r="P14" s="24"/>
      <c r="Q14" s="24"/>
      <c r="R14" s="24"/>
      <c r="S14" s="24"/>
      <c r="T14" s="24"/>
    </row>
    <row r="15" spans="1:20" x14ac:dyDescent="0.25">
      <c r="A15" s="23" t="s">
        <v>6</v>
      </c>
      <c r="B15" s="37">
        <v>2</v>
      </c>
      <c r="C15" s="133">
        <v>80</v>
      </c>
      <c r="D15" s="38">
        <f t="shared" si="0"/>
        <v>82</v>
      </c>
      <c r="E15" s="24"/>
      <c r="F15" s="24"/>
      <c r="G15" s="24"/>
      <c r="H15" s="24"/>
      <c r="I15" s="24"/>
      <c r="J15" s="24"/>
      <c r="K15" s="24"/>
      <c r="L15" s="23" t="s">
        <v>6</v>
      </c>
      <c r="M15" s="37">
        <f>140-1</f>
        <v>139</v>
      </c>
      <c r="N15" s="133">
        <f>905-5</f>
        <v>900</v>
      </c>
      <c r="O15" s="38">
        <f t="shared" si="1"/>
        <v>1039</v>
      </c>
      <c r="P15" s="24"/>
      <c r="Q15" s="24"/>
      <c r="R15" s="24"/>
      <c r="S15" s="24"/>
      <c r="T15" s="24"/>
    </row>
    <row r="16" spans="1:20" x14ac:dyDescent="0.25">
      <c r="A16" s="23" t="s">
        <v>7</v>
      </c>
      <c r="B16" s="37">
        <v>3</v>
      </c>
      <c r="C16" s="133">
        <v>86</v>
      </c>
      <c r="D16" s="38">
        <f t="shared" si="0"/>
        <v>89</v>
      </c>
      <c r="E16" s="24"/>
      <c r="F16" s="24"/>
      <c r="G16" s="24"/>
      <c r="H16" s="24"/>
      <c r="I16" s="24"/>
      <c r="J16" s="24"/>
      <c r="K16" s="24"/>
      <c r="L16" s="23" t="s">
        <v>7</v>
      </c>
      <c r="M16" s="37">
        <f>182-3</f>
        <v>179</v>
      </c>
      <c r="N16" s="133">
        <f>915-11</f>
        <v>904</v>
      </c>
      <c r="O16" s="38">
        <f t="shared" si="1"/>
        <v>1083</v>
      </c>
      <c r="P16" s="24"/>
      <c r="Q16" s="24"/>
      <c r="R16" s="24"/>
      <c r="S16" s="24"/>
      <c r="T16" s="24"/>
    </row>
    <row r="17" spans="1:20" x14ac:dyDescent="0.25">
      <c r="A17" s="23" t="s">
        <v>8</v>
      </c>
      <c r="B17" s="37">
        <v>2</v>
      </c>
      <c r="C17" s="133">
        <v>98</v>
      </c>
      <c r="D17" s="38">
        <f t="shared" si="0"/>
        <v>100</v>
      </c>
      <c r="E17" s="24"/>
      <c r="F17" s="24"/>
      <c r="G17" s="24"/>
      <c r="H17" s="24"/>
      <c r="I17" s="24"/>
      <c r="J17" s="24"/>
      <c r="K17" s="24"/>
      <c r="L17" s="23" t="s">
        <v>8</v>
      </c>
      <c r="M17" s="37">
        <f>146-9</f>
        <v>137</v>
      </c>
      <c r="N17" s="133">
        <f>750-20</f>
        <v>730</v>
      </c>
      <c r="O17" s="38">
        <f t="shared" si="1"/>
        <v>867</v>
      </c>
      <c r="P17" s="24"/>
      <c r="Q17" s="24"/>
      <c r="R17" s="24"/>
      <c r="S17" s="24"/>
      <c r="T17" s="24"/>
    </row>
    <row r="18" spans="1:20" x14ac:dyDescent="0.25">
      <c r="A18" s="23" t="s">
        <v>9</v>
      </c>
      <c r="B18" s="37">
        <v>3</v>
      </c>
      <c r="C18" s="133">
        <v>75</v>
      </c>
      <c r="D18" s="38">
        <f t="shared" si="0"/>
        <v>78</v>
      </c>
      <c r="E18" s="24"/>
      <c r="F18" s="24"/>
      <c r="G18" s="24"/>
      <c r="H18" s="24"/>
      <c r="I18" s="24"/>
      <c r="J18" s="24"/>
      <c r="K18" s="24"/>
      <c r="L18" s="23" t="s">
        <v>9</v>
      </c>
      <c r="M18" s="37">
        <f>146-16</f>
        <v>130</v>
      </c>
      <c r="N18" s="133">
        <f>596-28</f>
        <v>568</v>
      </c>
      <c r="O18" s="38">
        <f t="shared" si="1"/>
        <v>698</v>
      </c>
      <c r="P18" s="24"/>
      <c r="Q18" s="24"/>
      <c r="R18" s="24"/>
      <c r="S18" s="24"/>
      <c r="T18" s="24"/>
    </row>
    <row r="19" spans="1:20" x14ac:dyDescent="0.25">
      <c r="A19" s="23" t="s">
        <v>10</v>
      </c>
      <c r="B19" s="37">
        <v>1</v>
      </c>
      <c r="C19" s="133">
        <v>75</v>
      </c>
      <c r="D19" s="38">
        <f t="shared" si="0"/>
        <v>76</v>
      </c>
      <c r="E19" s="24"/>
      <c r="F19" s="24"/>
      <c r="G19" s="24"/>
      <c r="H19" s="24"/>
      <c r="I19" s="24"/>
      <c r="J19" s="24"/>
      <c r="K19" s="24"/>
      <c r="L19" s="23" t="s">
        <v>10</v>
      </c>
      <c r="M19" s="37">
        <f>118-9</f>
        <v>109</v>
      </c>
      <c r="N19" s="133">
        <f>551-32</f>
        <v>519</v>
      </c>
      <c r="O19" s="38">
        <f t="shared" si="1"/>
        <v>628</v>
      </c>
      <c r="P19" s="24"/>
      <c r="Q19" s="24"/>
      <c r="R19" s="24"/>
      <c r="S19" s="24"/>
      <c r="T19" s="24"/>
    </row>
    <row r="20" spans="1:20" x14ac:dyDescent="0.25">
      <c r="A20" s="23" t="s">
        <v>11</v>
      </c>
      <c r="B20" s="37">
        <v>1</v>
      </c>
      <c r="C20" s="133">
        <v>45</v>
      </c>
      <c r="D20" s="38">
        <f t="shared" si="0"/>
        <v>46</v>
      </c>
      <c r="E20" s="24"/>
      <c r="F20" s="24"/>
      <c r="G20" s="24"/>
      <c r="H20" s="24"/>
      <c r="I20" s="24"/>
      <c r="J20" s="24"/>
      <c r="K20" s="24"/>
      <c r="L20" s="23" t="s">
        <v>11</v>
      </c>
      <c r="M20" s="37">
        <f>153-31</f>
        <v>122</v>
      </c>
      <c r="N20" s="133">
        <f>532-37</f>
        <v>495</v>
      </c>
      <c r="O20" s="38">
        <f t="shared" si="1"/>
        <v>617</v>
      </c>
      <c r="P20" s="24"/>
      <c r="Q20" s="24"/>
      <c r="R20" s="24"/>
      <c r="S20" s="24"/>
      <c r="T20" s="24"/>
    </row>
    <row r="21" spans="1:20" x14ac:dyDescent="0.25">
      <c r="A21" s="23" t="s">
        <v>12</v>
      </c>
      <c r="B21" s="37"/>
      <c r="C21" s="134">
        <f>11-2</f>
        <v>9</v>
      </c>
      <c r="D21" s="38">
        <f t="shared" si="0"/>
        <v>9</v>
      </c>
      <c r="E21" s="24"/>
      <c r="F21" s="24"/>
      <c r="G21" s="24"/>
      <c r="H21" s="24"/>
      <c r="I21" s="24"/>
      <c r="J21" s="24"/>
      <c r="K21" s="24"/>
      <c r="L21" s="23" t="s">
        <v>12</v>
      </c>
      <c r="M21" s="37">
        <f>44-4+1-10</f>
        <v>31</v>
      </c>
      <c r="N21" s="134">
        <f>134-18+2-12</f>
        <v>106</v>
      </c>
      <c r="O21" s="38">
        <f t="shared" si="1"/>
        <v>137</v>
      </c>
      <c r="P21" s="24"/>
      <c r="Q21" s="24"/>
      <c r="R21" s="24"/>
      <c r="S21" s="24"/>
      <c r="T21" s="24"/>
    </row>
    <row r="22" spans="1:20" x14ac:dyDescent="0.25">
      <c r="A22" s="39" t="s">
        <v>3</v>
      </c>
      <c r="B22" s="40">
        <f>SUM(B13:B21)</f>
        <v>13</v>
      </c>
      <c r="C22" s="40">
        <f t="shared" ref="C22" si="2">SUM(C13:C21)</f>
        <v>555</v>
      </c>
      <c r="D22" s="40">
        <f t="shared" ref="D22" si="3">SUM(D13:D21)</f>
        <v>568</v>
      </c>
      <c r="E22" s="24"/>
      <c r="F22" s="24"/>
      <c r="G22" s="24"/>
      <c r="H22" s="24"/>
      <c r="I22" s="24"/>
      <c r="J22" s="24"/>
      <c r="K22" s="24"/>
      <c r="L22" s="39" t="s">
        <v>3</v>
      </c>
      <c r="M22" s="40">
        <f>SUM(M13:M21)</f>
        <v>1002</v>
      </c>
      <c r="N22" s="40">
        <f t="shared" ref="N22" si="4">SUM(N13:N21)</f>
        <v>5123</v>
      </c>
      <c r="O22" s="40">
        <f t="shared" ref="O22" si="5">SUM(O13:O21)</f>
        <v>6125</v>
      </c>
      <c r="P22" s="24"/>
      <c r="Q22" s="78"/>
      <c r="R22" s="24"/>
      <c r="S22" s="24"/>
      <c r="T22" s="24"/>
    </row>
    <row r="23" spans="1:20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</sheetData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"/>
  <sheetViews>
    <sheetView topLeftCell="A6" workbookViewId="0">
      <selection activeCell="F23" sqref="F23"/>
    </sheetView>
  </sheetViews>
  <sheetFormatPr defaultRowHeight="15" x14ac:dyDescent="0.25"/>
  <cols>
    <col min="2" max="2" width="8.85546875" bestFit="1" customWidth="1"/>
  </cols>
  <sheetData>
    <row r="1" spans="1:9" x14ac:dyDescent="0.25">
      <c r="A1" s="1" t="s">
        <v>21</v>
      </c>
      <c r="B1" s="48"/>
      <c r="C1" s="48"/>
      <c r="D1" s="48"/>
      <c r="E1" s="48"/>
      <c r="F1" s="48"/>
      <c r="G1" s="48"/>
      <c r="H1" s="48"/>
      <c r="I1" s="48"/>
    </row>
    <row r="2" spans="1:9" x14ac:dyDescent="0.25">
      <c r="A2" s="43" t="s">
        <v>16</v>
      </c>
      <c r="B2" s="41"/>
      <c r="C2" s="41"/>
      <c r="D2" s="41"/>
      <c r="E2" s="42"/>
      <c r="F2" s="42"/>
      <c r="G2" s="41"/>
      <c r="H2" s="41"/>
      <c r="I2" s="41"/>
    </row>
    <row r="3" spans="1:9" x14ac:dyDescent="0.25">
      <c r="A3" s="41"/>
      <c r="B3" s="41"/>
      <c r="C3" s="41"/>
      <c r="D3" s="41"/>
      <c r="E3" s="42"/>
      <c r="F3" s="43"/>
      <c r="G3" s="41"/>
      <c r="H3" s="41"/>
      <c r="I3" s="41"/>
    </row>
    <row r="4" spans="1:9" x14ac:dyDescent="0.25">
      <c r="A4" s="43" t="s">
        <v>22</v>
      </c>
      <c r="B4" s="41"/>
      <c r="C4" s="41"/>
      <c r="D4" s="41"/>
      <c r="E4" s="42"/>
      <c r="F4" s="42"/>
      <c r="G4" s="41"/>
      <c r="H4" s="41"/>
      <c r="I4" s="41"/>
    </row>
    <row r="5" spans="1:9" x14ac:dyDescent="0.25">
      <c r="A5" s="44"/>
      <c r="B5" s="45"/>
      <c r="C5" s="45"/>
      <c r="D5" s="45"/>
      <c r="E5" s="45"/>
      <c r="F5" s="45"/>
      <c r="G5" s="45"/>
      <c r="H5" s="45"/>
      <c r="I5" s="45"/>
    </row>
    <row r="6" spans="1:9" x14ac:dyDescent="0.25">
      <c r="A6" s="43" t="s">
        <v>19</v>
      </c>
      <c r="B6" s="46"/>
      <c r="C6" s="46"/>
      <c r="D6" s="46"/>
      <c r="E6" s="46"/>
      <c r="F6" s="47"/>
      <c r="G6" s="46"/>
      <c r="H6" s="46"/>
      <c r="I6" s="46"/>
    </row>
    <row r="7" spans="1:9" x14ac:dyDescent="0.25">
      <c r="A7" s="43"/>
      <c r="B7" s="46"/>
      <c r="C7" s="46"/>
      <c r="D7" s="46"/>
      <c r="E7" s="46"/>
      <c r="F7" s="47"/>
      <c r="G7" s="46"/>
      <c r="H7" s="46"/>
      <c r="I7" s="46"/>
    </row>
    <row r="8" spans="1:9" x14ac:dyDescent="0.25">
      <c r="A8" s="43" t="s">
        <v>15</v>
      </c>
      <c r="B8" s="46"/>
      <c r="C8" s="46"/>
      <c r="D8" s="46"/>
      <c r="E8" s="46"/>
      <c r="F8" s="47"/>
      <c r="G8" s="46"/>
      <c r="H8" s="46"/>
      <c r="I8" s="46"/>
    </row>
    <row r="9" spans="1:9" ht="15.75" thickBot="1" x14ac:dyDescent="0.3">
      <c r="A9" s="48"/>
      <c r="B9" s="45"/>
      <c r="C9" s="45"/>
      <c r="D9" s="45"/>
      <c r="E9" s="45"/>
      <c r="F9" s="45"/>
      <c r="G9" s="45"/>
      <c r="H9" s="45"/>
      <c r="I9" s="45"/>
    </row>
    <row r="10" spans="1:9" x14ac:dyDescent="0.25">
      <c r="A10" s="49"/>
      <c r="B10" s="50" t="s">
        <v>3</v>
      </c>
      <c r="C10" s="51"/>
      <c r="D10" s="51"/>
      <c r="E10" s="52"/>
      <c r="F10" s="52"/>
      <c r="G10" s="52"/>
      <c r="H10" s="52"/>
      <c r="I10" s="52"/>
    </row>
    <row r="11" spans="1:9" x14ac:dyDescent="0.25">
      <c r="A11" s="53" t="s">
        <v>0</v>
      </c>
      <c r="B11" s="54" t="s">
        <v>1</v>
      </c>
      <c r="C11" s="55" t="s">
        <v>2</v>
      </c>
      <c r="D11" s="55" t="s">
        <v>3</v>
      </c>
      <c r="E11" s="52"/>
      <c r="F11" s="52"/>
      <c r="G11" s="52"/>
      <c r="H11" s="52"/>
      <c r="I11" s="52"/>
    </row>
    <row r="12" spans="1:9" x14ac:dyDescent="0.25">
      <c r="A12" s="56"/>
      <c r="B12" s="135"/>
      <c r="C12" s="135"/>
      <c r="D12" s="57"/>
      <c r="E12" s="52"/>
      <c r="F12" s="52"/>
      <c r="G12" s="52"/>
      <c r="H12" s="52"/>
      <c r="I12" s="52"/>
    </row>
    <row r="13" spans="1:9" x14ac:dyDescent="0.25">
      <c r="A13" s="48" t="s">
        <v>4</v>
      </c>
      <c r="B13" s="58">
        <f>413-0</f>
        <v>413</v>
      </c>
      <c r="C13" s="58">
        <f>955-0</f>
        <v>955</v>
      </c>
      <c r="D13" s="58">
        <f>SUM(B13:C13)</f>
        <v>1368</v>
      </c>
      <c r="E13" s="52"/>
      <c r="F13" s="52"/>
      <c r="G13" s="52"/>
      <c r="H13" s="52"/>
      <c r="I13" s="52"/>
    </row>
    <row r="14" spans="1:9" x14ac:dyDescent="0.25">
      <c r="A14" s="48" t="s">
        <v>5</v>
      </c>
      <c r="B14" s="58">
        <f>2216-8</f>
        <v>2208</v>
      </c>
      <c r="C14" s="58">
        <f>4543-4</f>
        <v>4539</v>
      </c>
      <c r="D14" s="58">
        <f t="shared" ref="D14:D21" si="0">SUM(B14:C14)</f>
        <v>6747</v>
      </c>
      <c r="E14" s="52"/>
      <c r="F14" s="52"/>
      <c r="G14" s="52"/>
      <c r="H14" s="52"/>
      <c r="I14" s="52"/>
    </row>
    <row r="15" spans="1:9" x14ac:dyDescent="0.25">
      <c r="A15" s="48" t="s">
        <v>6</v>
      </c>
      <c r="B15" s="58">
        <f>2850-29</f>
        <v>2821</v>
      </c>
      <c r="C15" s="58">
        <f>5472-30</f>
        <v>5442</v>
      </c>
      <c r="D15" s="58">
        <f t="shared" si="0"/>
        <v>8263</v>
      </c>
      <c r="E15" s="52"/>
      <c r="F15" s="52"/>
      <c r="G15" s="52"/>
      <c r="H15" s="52"/>
      <c r="I15" s="52"/>
    </row>
    <row r="16" spans="1:9" x14ac:dyDescent="0.25">
      <c r="A16" s="48" t="s">
        <v>7</v>
      </c>
      <c r="B16" s="58">
        <f>3519-131</f>
        <v>3388</v>
      </c>
      <c r="C16" s="58">
        <f>6291-85</f>
        <v>6206</v>
      </c>
      <c r="D16" s="58">
        <f t="shared" si="0"/>
        <v>9594</v>
      </c>
      <c r="E16" s="52"/>
      <c r="F16" s="52"/>
      <c r="G16" s="52"/>
      <c r="H16" s="52"/>
      <c r="I16" s="52"/>
    </row>
    <row r="17" spans="1:9" x14ac:dyDescent="0.25">
      <c r="A17" s="48" t="s">
        <v>8</v>
      </c>
      <c r="B17" s="58">
        <f>2882-163</f>
        <v>2719</v>
      </c>
      <c r="C17" s="58">
        <f>4960-151</f>
        <v>4809</v>
      </c>
      <c r="D17" s="58">
        <f t="shared" si="0"/>
        <v>7528</v>
      </c>
      <c r="E17" s="52"/>
      <c r="F17" s="52"/>
      <c r="G17" s="52"/>
      <c r="H17" s="52"/>
      <c r="I17" s="52"/>
    </row>
    <row r="18" spans="1:9" x14ac:dyDescent="0.25">
      <c r="A18" s="48" t="s">
        <v>9</v>
      </c>
      <c r="B18" s="58">
        <f>2756-229</f>
        <v>2527</v>
      </c>
      <c r="C18" s="58">
        <f>4606-212</f>
        <v>4394</v>
      </c>
      <c r="D18" s="58">
        <f t="shared" si="0"/>
        <v>6921</v>
      </c>
      <c r="E18" s="52"/>
      <c r="F18" s="52"/>
      <c r="G18" s="52"/>
      <c r="H18" s="52"/>
      <c r="I18" s="52"/>
    </row>
    <row r="19" spans="1:9" x14ac:dyDescent="0.25">
      <c r="A19" s="48" t="s">
        <v>10</v>
      </c>
      <c r="B19" s="58">
        <f>2886-292</f>
        <v>2594</v>
      </c>
      <c r="C19" s="58">
        <f>4277-229</f>
        <v>4048</v>
      </c>
      <c r="D19" s="58">
        <f t="shared" si="0"/>
        <v>6642</v>
      </c>
      <c r="E19" s="52"/>
      <c r="F19" s="52"/>
      <c r="G19" s="52"/>
      <c r="H19" s="52"/>
      <c r="I19" s="52"/>
    </row>
    <row r="20" spans="1:9" x14ac:dyDescent="0.25">
      <c r="A20" s="48" t="s">
        <v>11</v>
      </c>
      <c r="B20" s="58">
        <f>3473-465</f>
        <v>3008</v>
      </c>
      <c r="C20" s="58">
        <f>4684-253</f>
        <v>4431</v>
      </c>
      <c r="D20" s="58">
        <f t="shared" si="0"/>
        <v>7439</v>
      </c>
      <c r="E20" s="52"/>
      <c r="F20" s="52"/>
      <c r="G20" s="52"/>
      <c r="H20" s="52"/>
      <c r="I20" s="52"/>
    </row>
    <row r="21" spans="1:9" x14ac:dyDescent="0.25">
      <c r="A21" s="48" t="s">
        <v>12</v>
      </c>
      <c r="B21" s="58">
        <f>1506-89+4-235</f>
        <v>1186</v>
      </c>
      <c r="C21" s="58">
        <f>1464-201+10-82</f>
        <v>1191</v>
      </c>
      <c r="D21" s="58">
        <f t="shared" si="0"/>
        <v>2377</v>
      </c>
      <c r="E21" s="52"/>
      <c r="F21" s="52"/>
      <c r="G21" s="52"/>
      <c r="H21" s="52"/>
      <c r="I21" s="52"/>
    </row>
    <row r="22" spans="1:9" x14ac:dyDescent="0.25">
      <c r="A22" s="59" t="s">
        <v>3</v>
      </c>
      <c r="B22" s="136">
        <f>SUM(B13:B21)</f>
        <v>20864</v>
      </c>
      <c r="C22" s="136">
        <f t="shared" ref="C22" si="1">SUM(C13:C21)</f>
        <v>36015</v>
      </c>
      <c r="D22" s="136">
        <f t="shared" ref="D22" si="2">SUM(D13:D21)</f>
        <v>56879</v>
      </c>
      <c r="E22" s="52"/>
      <c r="F22" s="52"/>
      <c r="G22" s="52"/>
      <c r="H22" s="52"/>
      <c r="I22" s="52"/>
    </row>
    <row r="23" spans="1:9" x14ac:dyDescent="0.25">
      <c r="A23" s="52"/>
      <c r="B23" s="52"/>
      <c r="C23" s="52"/>
      <c r="D23" s="52"/>
      <c r="E23" s="52"/>
      <c r="F23" s="52"/>
      <c r="G23" s="52"/>
      <c r="H23" s="52"/>
      <c r="I23" s="5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2"/>
  <sheetViews>
    <sheetView tabSelected="1" topLeftCell="A5" workbookViewId="0">
      <selection activeCell="E22" sqref="E22"/>
    </sheetView>
  </sheetViews>
  <sheetFormatPr defaultRowHeight="15" x14ac:dyDescent="0.25"/>
  <sheetData>
    <row r="1" spans="1:9" x14ac:dyDescent="0.25">
      <c r="A1" s="1" t="s">
        <v>21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1" t="s">
        <v>16</v>
      </c>
      <c r="B2" s="62"/>
      <c r="C2" s="62"/>
      <c r="D2" s="62"/>
      <c r="E2" s="63"/>
      <c r="F2" s="63"/>
      <c r="G2" s="62"/>
      <c r="H2" s="62"/>
      <c r="I2" s="62"/>
    </row>
    <row r="3" spans="1:9" x14ac:dyDescent="0.25">
      <c r="A3" s="62"/>
      <c r="B3" s="62"/>
      <c r="C3" s="62"/>
      <c r="D3" s="62"/>
      <c r="E3" s="63"/>
      <c r="F3" s="61"/>
      <c r="G3" s="62"/>
      <c r="H3" s="62"/>
      <c r="I3" s="62"/>
    </row>
    <row r="4" spans="1:9" x14ac:dyDescent="0.25">
      <c r="A4" s="61" t="s">
        <v>22</v>
      </c>
      <c r="B4" s="62"/>
      <c r="C4" s="62"/>
      <c r="D4" s="62"/>
      <c r="E4" s="63"/>
      <c r="F4" s="63"/>
      <c r="G4" s="62"/>
      <c r="H4" s="62"/>
      <c r="I4" s="62"/>
    </row>
    <row r="5" spans="1:9" x14ac:dyDescent="0.25">
      <c r="A5" s="64"/>
      <c r="B5" s="65"/>
      <c r="C5" s="65"/>
      <c r="D5" s="65"/>
      <c r="E5" s="65"/>
      <c r="F5" s="65"/>
      <c r="G5" s="65"/>
      <c r="H5" s="65"/>
      <c r="I5" s="65"/>
    </row>
    <row r="6" spans="1:9" x14ac:dyDescent="0.25">
      <c r="A6" s="61" t="s">
        <v>20</v>
      </c>
      <c r="B6" s="66"/>
      <c r="C6" s="66"/>
      <c r="D6" s="66"/>
      <c r="E6" s="66"/>
      <c r="F6" s="67"/>
      <c r="G6" s="66"/>
      <c r="H6" s="66"/>
      <c r="I6" s="66"/>
    </row>
    <row r="7" spans="1:9" x14ac:dyDescent="0.25">
      <c r="A7" s="61"/>
      <c r="B7" s="66"/>
      <c r="C7" s="66"/>
      <c r="D7" s="66"/>
      <c r="E7" s="66"/>
      <c r="F7" s="67"/>
      <c r="G7" s="66"/>
      <c r="H7" s="66"/>
      <c r="I7" s="66"/>
    </row>
    <row r="8" spans="1:9" x14ac:dyDescent="0.25">
      <c r="A8" s="61" t="s">
        <v>15</v>
      </c>
      <c r="B8" s="66"/>
      <c r="C8" s="66"/>
      <c r="D8" s="66"/>
      <c r="E8" s="66"/>
      <c r="F8" s="67"/>
      <c r="G8" s="66"/>
      <c r="H8" s="66"/>
      <c r="I8" s="66"/>
    </row>
    <row r="9" spans="1:9" ht="15.75" thickBot="1" x14ac:dyDescent="0.3">
      <c r="A9" s="60"/>
      <c r="B9" s="65"/>
      <c r="C9" s="65"/>
      <c r="D9" s="65"/>
      <c r="E9" s="65"/>
      <c r="F9" s="65"/>
      <c r="G9" s="65"/>
      <c r="H9" s="65"/>
      <c r="I9" s="65"/>
    </row>
    <row r="10" spans="1:9" x14ac:dyDescent="0.25">
      <c r="A10" s="68"/>
      <c r="B10" s="69" t="s">
        <v>3</v>
      </c>
      <c r="C10" s="70"/>
      <c r="D10" s="70"/>
      <c r="E10" s="71"/>
      <c r="F10" s="71"/>
      <c r="G10" s="71"/>
      <c r="H10" s="71"/>
      <c r="I10" s="71"/>
    </row>
    <row r="11" spans="1:9" x14ac:dyDescent="0.25">
      <c r="A11" s="72" t="s">
        <v>0</v>
      </c>
      <c r="B11" s="73" t="s">
        <v>1</v>
      </c>
      <c r="C11" s="74" t="s">
        <v>2</v>
      </c>
      <c r="D11" s="74" t="s">
        <v>3</v>
      </c>
      <c r="E11" s="71"/>
      <c r="F11" s="71"/>
      <c r="G11" s="71"/>
      <c r="H11" s="71"/>
      <c r="I11" s="71"/>
    </row>
    <row r="12" spans="1:9" x14ac:dyDescent="0.25">
      <c r="A12" s="75"/>
      <c r="B12" s="137"/>
      <c r="C12" s="137"/>
      <c r="D12" s="71"/>
      <c r="E12" s="71"/>
      <c r="F12" s="71"/>
      <c r="G12" s="71"/>
      <c r="H12" s="71"/>
      <c r="I12" s="71"/>
    </row>
    <row r="13" spans="1:9" x14ac:dyDescent="0.25">
      <c r="A13" s="60" t="s">
        <v>4</v>
      </c>
      <c r="B13" s="138">
        <f>41-0</f>
        <v>41</v>
      </c>
      <c r="C13" s="138">
        <f>145-1</f>
        <v>144</v>
      </c>
      <c r="D13" s="76">
        <f>SUM(B13:C13)</f>
        <v>185</v>
      </c>
      <c r="E13" s="71"/>
      <c r="F13" s="71"/>
      <c r="G13" s="71"/>
      <c r="H13" s="71"/>
      <c r="I13" s="71"/>
    </row>
    <row r="14" spans="1:9" x14ac:dyDescent="0.25">
      <c r="A14" s="60" t="s">
        <v>5</v>
      </c>
      <c r="B14" s="138">
        <f>260-1</f>
        <v>259</v>
      </c>
      <c r="C14" s="138">
        <f>836-3</f>
        <v>833</v>
      </c>
      <c r="D14" s="76">
        <f t="shared" ref="D14:D21" si="0">SUM(B14:C14)</f>
        <v>1092</v>
      </c>
      <c r="E14" s="71"/>
      <c r="F14" s="71"/>
      <c r="G14" s="71"/>
      <c r="H14" s="71"/>
      <c r="I14" s="71"/>
    </row>
    <row r="15" spans="1:9" x14ac:dyDescent="0.25">
      <c r="A15" s="60" t="s">
        <v>6</v>
      </c>
      <c r="B15" s="138">
        <f>339-6</f>
        <v>333</v>
      </c>
      <c r="C15" s="138">
        <f>930-13</f>
        <v>917</v>
      </c>
      <c r="D15" s="76">
        <f t="shared" si="0"/>
        <v>1250</v>
      </c>
      <c r="E15" s="71"/>
      <c r="F15" s="71"/>
      <c r="G15" s="71"/>
      <c r="H15" s="71"/>
      <c r="I15" s="71"/>
    </row>
    <row r="16" spans="1:9" x14ac:dyDescent="0.25">
      <c r="A16" s="60" t="s">
        <v>7</v>
      </c>
      <c r="B16" s="138">
        <f>390-15</f>
        <v>375</v>
      </c>
      <c r="C16" s="138">
        <f>863-16</f>
        <v>847</v>
      </c>
      <c r="D16" s="76">
        <f t="shared" si="0"/>
        <v>1222</v>
      </c>
      <c r="E16" s="71"/>
      <c r="F16" s="71"/>
      <c r="G16" s="71"/>
      <c r="H16" s="71"/>
      <c r="I16" s="71"/>
    </row>
    <row r="17" spans="1:9" x14ac:dyDescent="0.25">
      <c r="A17" s="60" t="s">
        <v>8</v>
      </c>
      <c r="B17" s="138">
        <f>366-30</f>
        <v>336</v>
      </c>
      <c r="C17" s="138">
        <f>586-35</f>
        <v>551</v>
      </c>
      <c r="D17" s="76">
        <f t="shared" si="0"/>
        <v>887</v>
      </c>
      <c r="E17" s="71"/>
      <c r="F17" s="71"/>
      <c r="G17" s="71"/>
      <c r="H17" s="71"/>
      <c r="I17" s="71"/>
    </row>
    <row r="18" spans="1:9" x14ac:dyDescent="0.25">
      <c r="A18" s="60" t="s">
        <v>9</v>
      </c>
      <c r="B18" s="138">
        <f>378-30</f>
        <v>348</v>
      </c>
      <c r="C18" s="138">
        <f>502-29</f>
        <v>473</v>
      </c>
      <c r="D18" s="76">
        <f t="shared" si="0"/>
        <v>821</v>
      </c>
      <c r="E18" s="71"/>
      <c r="F18" s="71"/>
      <c r="G18" s="71"/>
      <c r="H18" s="71"/>
      <c r="I18" s="71"/>
    </row>
    <row r="19" spans="1:9" x14ac:dyDescent="0.25">
      <c r="A19" s="60" t="s">
        <v>10</v>
      </c>
      <c r="B19" s="138">
        <f>308-35</f>
        <v>273</v>
      </c>
      <c r="C19" s="138">
        <f>510-39</f>
        <v>471</v>
      </c>
      <c r="D19" s="76">
        <f t="shared" si="0"/>
        <v>744</v>
      </c>
      <c r="E19" s="71"/>
      <c r="F19" s="71"/>
      <c r="G19" s="71"/>
      <c r="H19" s="71"/>
      <c r="I19" s="71"/>
    </row>
    <row r="20" spans="1:9" x14ac:dyDescent="0.25">
      <c r="A20" s="60" t="s">
        <v>11</v>
      </c>
      <c r="B20" s="138">
        <f>346-58</f>
        <v>288</v>
      </c>
      <c r="C20" s="138">
        <f>524-51</f>
        <v>473</v>
      </c>
      <c r="D20" s="76">
        <f t="shared" si="0"/>
        <v>761</v>
      </c>
      <c r="E20" s="71"/>
      <c r="F20" s="71"/>
      <c r="G20" s="71"/>
      <c r="H20" s="71"/>
      <c r="I20" s="71"/>
    </row>
    <row r="21" spans="1:9" x14ac:dyDescent="0.25">
      <c r="A21" s="60" t="s">
        <v>12</v>
      </c>
      <c r="B21" s="138">
        <f>145-5+1-28</f>
        <v>113</v>
      </c>
      <c r="C21" s="138">
        <f>189-29+1-15</f>
        <v>146</v>
      </c>
      <c r="D21" s="76">
        <f t="shared" si="0"/>
        <v>259</v>
      </c>
      <c r="E21" s="71"/>
      <c r="F21" s="71"/>
      <c r="G21" s="71"/>
      <c r="H21" s="71"/>
      <c r="I21" s="71"/>
    </row>
    <row r="22" spans="1:9" x14ac:dyDescent="0.25">
      <c r="A22" s="77" t="s">
        <v>3</v>
      </c>
      <c r="B22" s="139">
        <f>SUM(B13:B21)</f>
        <v>2366</v>
      </c>
      <c r="C22" s="139">
        <f t="shared" ref="C22" si="1">SUM(C13:C21)</f>
        <v>4855</v>
      </c>
      <c r="D22" s="139">
        <f t="shared" ref="D22" si="2">SUM(D13:D21)</f>
        <v>7221</v>
      </c>
      <c r="E22" s="71"/>
      <c r="F22" s="71"/>
      <c r="G22" s="71"/>
      <c r="H22" s="71"/>
      <c r="I22" s="7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AE5EF1-8559-41A1-A4E3-2B3ABEDB25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019FCE-E1FD-43E2-AF50-1F6905319309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1158C5F-C01D-4F59-934B-4D17FCC65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bestuurspersoneel</vt:lpstr>
      <vt:lpstr>ond pers gew basis</vt:lpstr>
      <vt:lpstr>ond pers bui basis</vt:lpstr>
      <vt:lpstr>ond pers gew sec</vt:lpstr>
      <vt:lpstr>ond pers bui sec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 Sijpe, Raymond</dc:creator>
  <cp:lastModifiedBy>Tytgat, Caroline</cp:lastModifiedBy>
  <cp:lastPrinted>2017-10-24T12:24:31Z</cp:lastPrinted>
  <dcterms:created xsi:type="dcterms:W3CDTF">2016-11-03T22:40:38Z</dcterms:created>
  <dcterms:modified xsi:type="dcterms:W3CDTF">2017-10-26T09:03:16Z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