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6695" windowHeight="8055"/>
  </bookViews>
  <sheets>
    <sheet name="middelen" sheetId="1" r:id="rId1"/>
    <sheet name="studentenaantal" sheetId="2" r:id="rId2"/>
    <sheet name="middelen per studentenaantal" sheetId="3" r:id="rId3"/>
    <sheet name="Blad1" sheetId="4" r:id="rId4"/>
  </sheets>
  <calcPr calcId="152511"/>
</workbook>
</file>

<file path=xl/calcChain.xml><?xml version="1.0" encoding="utf-8"?>
<calcChain xmlns="http://schemas.openxmlformats.org/spreadsheetml/2006/main">
  <c r="D150" i="3" l="1"/>
  <c r="D149" i="3"/>
  <c r="E149" i="3" s="1"/>
  <c r="D148" i="3"/>
  <c r="D151" i="3"/>
  <c r="E151" i="3" s="1"/>
  <c r="D147" i="3"/>
  <c r="D146" i="3"/>
  <c r="D143" i="3"/>
  <c r="D142" i="3"/>
  <c r="E142" i="3" s="1"/>
  <c r="D141" i="3"/>
  <c r="E141" i="3" s="1"/>
  <c r="D140" i="3"/>
  <c r="D139" i="3"/>
  <c r="E139" i="3" s="1"/>
  <c r="D138" i="3"/>
  <c r="E138" i="3" s="1"/>
  <c r="D137" i="3"/>
  <c r="E137" i="3" s="1"/>
  <c r="D136" i="3"/>
  <c r="D135" i="3"/>
  <c r="E135" i="3" s="1"/>
  <c r="D134" i="3"/>
  <c r="E134" i="3" s="1"/>
  <c r="D133" i="3"/>
  <c r="D132" i="3"/>
  <c r="E132" i="3"/>
  <c r="D131" i="3"/>
  <c r="E131" i="3" s="1"/>
  <c r="D130" i="3"/>
  <c r="D129" i="3"/>
  <c r="E129" i="3" s="1"/>
  <c r="D128" i="3"/>
  <c r="E128" i="3" s="1"/>
  <c r="D127" i="3"/>
  <c r="E127" i="3" s="1"/>
  <c r="D126" i="3"/>
  <c r="D125" i="3"/>
  <c r="E125" i="3" s="1"/>
  <c r="D124" i="3"/>
  <c r="E124" i="3"/>
  <c r="E126" i="3"/>
  <c r="E130" i="3"/>
  <c r="E133" i="3"/>
  <c r="E136" i="3"/>
  <c r="E140" i="3"/>
  <c r="E143" i="3"/>
  <c r="E146" i="3"/>
  <c r="E147" i="3"/>
  <c r="E148" i="3"/>
  <c r="E150" i="3"/>
  <c r="D123" i="3"/>
  <c r="E123" i="3" s="1"/>
  <c r="D110" i="3"/>
  <c r="D102" i="3"/>
  <c r="E102" i="3" s="1"/>
  <c r="D118" i="3"/>
  <c r="C118" i="3"/>
  <c r="D117" i="3"/>
  <c r="E117" i="3" s="1"/>
  <c r="D116" i="3"/>
  <c r="E116" i="3" s="1"/>
  <c r="D115" i="3"/>
  <c r="E115" i="3" s="1"/>
  <c r="D114" i="3"/>
  <c r="E114" i="3" s="1"/>
  <c r="D113" i="3"/>
  <c r="E113" i="3" s="1"/>
  <c r="D109" i="3"/>
  <c r="E109" i="3" s="1"/>
  <c r="D108" i="3"/>
  <c r="E108" i="3" s="1"/>
  <c r="D107" i="3"/>
  <c r="E107" i="3" s="1"/>
  <c r="D106" i="3"/>
  <c r="E106" i="3" s="1"/>
  <c r="D105" i="3"/>
  <c r="E105" i="3" s="1"/>
  <c r="D104" i="3"/>
  <c r="E104" i="3" s="1"/>
  <c r="D103" i="3"/>
  <c r="E103" i="3" s="1"/>
  <c r="D101" i="3"/>
  <c r="E101" i="3" s="1"/>
  <c r="D100" i="3"/>
  <c r="E100" i="3" s="1"/>
  <c r="D99" i="3"/>
  <c r="E99" i="3" s="1"/>
  <c r="D98" i="3"/>
  <c r="E98" i="3" s="1"/>
  <c r="D97" i="3"/>
  <c r="E97" i="3" s="1"/>
  <c r="D96" i="3"/>
  <c r="E96" i="3" s="1"/>
  <c r="D95" i="3"/>
  <c r="E95" i="3" s="1"/>
  <c r="C95" i="3"/>
  <c r="D94" i="3"/>
  <c r="E94" i="3" s="1"/>
  <c r="D93" i="3"/>
  <c r="E93" i="3" s="1"/>
  <c r="D92" i="3"/>
  <c r="E92" i="3" s="1"/>
  <c r="D91" i="3"/>
  <c r="E91" i="3" s="1"/>
  <c r="D86" i="3"/>
  <c r="D85" i="3"/>
  <c r="E85" i="3" s="1"/>
  <c r="D84" i="3"/>
  <c r="E84" i="3" s="1"/>
  <c r="D83" i="3"/>
  <c r="E83" i="3" s="1"/>
  <c r="D82" i="3"/>
  <c r="E82" i="3" s="1"/>
  <c r="D81" i="3"/>
  <c r="E81" i="3" s="1"/>
  <c r="D78" i="3"/>
  <c r="E78" i="3" s="1"/>
  <c r="D77" i="3"/>
  <c r="E77" i="3" s="1"/>
  <c r="D76" i="3"/>
  <c r="E76" i="3" s="1"/>
  <c r="D75" i="3"/>
  <c r="E75" i="3" s="1"/>
  <c r="D74" i="3"/>
  <c r="E74" i="3" s="1"/>
  <c r="D73" i="3"/>
  <c r="D72" i="3"/>
  <c r="E72" i="3" s="1"/>
  <c r="D71" i="3"/>
  <c r="E71" i="3" s="1"/>
  <c r="D70" i="3"/>
  <c r="E70" i="3" s="1"/>
  <c r="D69" i="3"/>
  <c r="D68" i="3"/>
  <c r="E68" i="3" s="1"/>
  <c r="D67" i="3"/>
  <c r="E67" i="3" s="1"/>
  <c r="D66" i="3"/>
  <c r="E66" i="3" s="1"/>
  <c r="D65" i="3"/>
  <c r="E65" i="3" s="1"/>
  <c r="D61" i="3"/>
  <c r="E61" i="3" s="1"/>
  <c r="D64" i="3"/>
  <c r="E64" i="3" s="1"/>
  <c r="D63" i="3"/>
  <c r="E63" i="3" s="1"/>
  <c r="D62" i="3"/>
  <c r="E62" i="3" s="1"/>
  <c r="D60" i="3"/>
  <c r="E60" i="3" s="1"/>
  <c r="D59" i="3"/>
  <c r="E59" i="3" s="1"/>
  <c r="C86" i="3"/>
  <c r="E69" i="3"/>
  <c r="E73" i="3"/>
  <c r="AG19" i="1"/>
  <c r="AG83" i="1"/>
  <c r="D52" i="3"/>
  <c r="E52" i="3" s="1"/>
  <c r="D51" i="3"/>
  <c r="E51" i="3" s="1"/>
  <c r="D50" i="3"/>
  <c r="E50" i="3" s="1"/>
  <c r="D49" i="3"/>
  <c r="E49" i="3" s="1"/>
  <c r="D48" i="3"/>
  <c r="C48" i="3"/>
  <c r="D46" i="3"/>
  <c r="E46" i="3" s="1"/>
  <c r="D45" i="3"/>
  <c r="C45" i="3"/>
  <c r="D43" i="3"/>
  <c r="E118" i="3" l="1"/>
  <c r="E45" i="3"/>
  <c r="E48" i="3"/>
  <c r="E86" i="3"/>
  <c r="C42" i="3"/>
  <c r="D42" i="3"/>
  <c r="D41" i="3"/>
  <c r="E41" i="3" s="1"/>
  <c r="D40" i="3"/>
  <c r="E40" i="3" s="1"/>
  <c r="D39" i="3"/>
  <c r="E39" i="3" s="1"/>
  <c r="D44" i="3"/>
  <c r="E44" i="3" s="1"/>
  <c r="D38" i="3"/>
  <c r="E38" i="3" s="1"/>
  <c r="D37" i="3"/>
  <c r="E37" i="3" s="1"/>
  <c r="D36" i="3"/>
  <c r="E36" i="3" s="1"/>
  <c r="D35" i="3"/>
  <c r="E35" i="3" s="1"/>
  <c r="D34" i="3"/>
  <c r="E34" i="3" s="1"/>
  <c r="C33" i="3"/>
  <c r="D33" i="3"/>
  <c r="D32" i="3"/>
  <c r="E32" i="3" s="1"/>
  <c r="D31" i="3"/>
  <c r="E31" i="3" l="1"/>
  <c r="E42" i="3"/>
  <c r="E33" i="3"/>
  <c r="AG12" i="1"/>
  <c r="C10" i="3" l="1"/>
  <c r="C11" i="3"/>
  <c r="C18" i="3"/>
  <c r="C21" i="3"/>
  <c r="AE201" i="1"/>
  <c r="AF201" i="1"/>
  <c r="AG186" i="1"/>
  <c r="AG146" i="1"/>
  <c r="AE161" i="1"/>
  <c r="AF161" i="1"/>
  <c r="C161" i="1"/>
  <c r="AE120" i="1"/>
  <c r="AF120" i="1"/>
  <c r="AE35" i="1"/>
  <c r="AF35" i="1"/>
  <c r="AE78" i="1"/>
  <c r="AF78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C43" i="3" s="1"/>
  <c r="E43" i="3" s="1"/>
  <c r="AG61" i="1"/>
  <c r="AG62" i="1"/>
  <c r="AG64" i="1"/>
  <c r="AG67" i="1"/>
  <c r="AG69" i="1"/>
  <c r="AG70" i="1"/>
  <c r="AG71" i="1"/>
  <c r="AG72" i="1"/>
  <c r="AG73" i="1"/>
  <c r="AG74" i="1"/>
  <c r="AG75" i="1"/>
  <c r="AG76" i="1"/>
  <c r="AG77" i="1"/>
  <c r="AG41" i="1"/>
  <c r="AG4" i="1"/>
  <c r="C4" i="3" s="1"/>
  <c r="AG5" i="1"/>
  <c r="C5" i="3" s="1"/>
  <c r="AG6" i="1"/>
  <c r="C6" i="3" s="1"/>
  <c r="AG7" i="1"/>
  <c r="C7" i="3" s="1"/>
  <c r="AG8" i="1"/>
  <c r="C8" i="3" s="1"/>
  <c r="AG9" i="1"/>
  <c r="C9" i="3" s="1"/>
  <c r="AG10" i="1"/>
  <c r="AG11" i="1"/>
  <c r="C12" i="3"/>
  <c r="AG13" i="1"/>
  <c r="C13" i="3" s="1"/>
  <c r="AG14" i="1"/>
  <c r="C14" i="3" s="1"/>
  <c r="AG15" i="1"/>
  <c r="C15" i="3" s="1"/>
  <c r="AG16" i="1"/>
  <c r="C16" i="3" s="1"/>
  <c r="AG17" i="1"/>
  <c r="C17" i="3" s="1"/>
  <c r="AG18" i="1"/>
  <c r="AG20" i="1"/>
  <c r="AG23" i="1"/>
  <c r="C24" i="3" s="1"/>
  <c r="AG25" i="1"/>
  <c r="AG26" i="1"/>
  <c r="AG27" i="1"/>
  <c r="AG28" i="1"/>
  <c r="AG29" i="1"/>
  <c r="AG30" i="1"/>
  <c r="AG31" i="1"/>
  <c r="AG32" i="1"/>
  <c r="AG33" i="1"/>
  <c r="AG3" i="1"/>
  <c r="C3" i="3" s="1"/>
  <c r="E10" i="3" l="1"/>
  <c r="E12" i="3"/>
  <c r="E14" i="3"/>
  <c r="E15" i="3"/>
  <c r="E17" i="3"/>
  <c r="R201" i="1" l="1"/>
  <c r="S201" i="1"/>
  <c r="T201" i="1"/>
  <c r="U201" i="1"/>
  <c r="V201" i="1"/>
  <c r="W201" i="1"/>
  <c r="X201" i="1"/>
  <c r="Z201" i="1"/>
  <c r="AA201" i="1"/>
  <c r="Q201" i="1"/>
  <c r="R161" i="1"/>
  <c r="S161" i="1"/>
  <c r="T161" i="1"/>
  <c r="U161" i="1"/>
  <c r="V161" i="1"/>
  <c r="W161" i="1"/>
  <c r="X161" i="1"/>
  <c r="Y161" i="1"/>
  <c r="Z161" i="1"/>
  <c r="AA161" i="1"/>
  <c r="R120" i="1"/>
  <c r="S120" i="1"/>
  <c r="U120" i="1"/>
  <c r="V120" i="1"/>
  <c r="W120" i="1"/>
  <c r="X120" i="1"/>
  <c r="Z120" i="1"/>
  <c r="AA120" i="1"/>
  <c r="Y63" i="1"/>
  <c r="AG63" i="1" s="1"/>
  <c r="S78" i="1"/>
  <c r="T78" i="1"/>
  <c r="U78" i="1"/>
  <c r="V78" i="1"/>
  <c r="W78" i="1"/>
  <c r="R78" i="1"/>
  <c r="AA35" i="1"/>
  <c r="T35" i="1"/>
  <c r="U35" i="1"/>
  <c r="W35" i="1"/>
  <c r="X35" i="1"/>
  <c r="Y35" i="1"/>
  <c r="R35" i="1"/>
  <c r="Y191" i="1"/>
  <c r="Y201" i="1" s="1"/>
  <c r="T107" i="1"/>
  <c r="T120" i="1" s="1"/>
  <c r="Z108" i="1"/>
  <c r="AG108" i="1" s="1"/>
  <c r="Y105" i="1"/>
  <c r="Y120" i="1" s="1"/>
  <c r="Y68" i="1"/>
  <c r="AG68" i="1" s="1"/>
  <c r="AA65" i="1"/>
  <c r="AA78" i="1" s="1"/>
  <c r="Z65" i="1"/>
  <c r="Z78" i="1" s="1"/>
  <c r="X65" i="1"/>
  <c r="X78" i="1" s="1"/>
  <c r="S66" i="1"/>
  <c r="AG66" i="1" s="1"/>
  <c r="S24" i="1"/>
  <c r="AG24" i="1" s="1"/>
  <c r="C25" i="3" s="1"/>
  <c r="X21" i="1"/>
  <c r="V21" i="1"/>
  <c r="AG21" i="1" s="1"/>
  <c r="C22" i="3" s="1"/>
  <c r="Z22" i="1"/>
  <c r="AG22" i="1" s="1"/>
  <c r="C23" i="3" s="1"/>
  <c r="Y78" i="1" l="1"/>
  <c r="C27" i="3"/>
  <c r="Z35" i="1"/>
  <c r="V35" i="1"/>
  <c r="AG65" i="1"/>
  <c r="S35" i="1"/>
  <c r="AB201" i="1"/>
  <c r="AC201" i="1"/>
  <c r="AD201" i="1"/>
  <c r="AB161" i="1"/>
  <c r="AC161" i="1"/>
  <c r="AD161" i="1"/>
  <c r="AB120" i="1"/>
  <c r="AC120" i="1"/>
  <c r="AD120" i="1"/>
  <c r="AB78" i="1"/>
  <c r="AC78" i="1"/>
  <c r="AD78" i="1"/>
  <c r="AB35" i="1"/>
  <c r="AC35" i="1"/>
  <c r="AD35" i="1"/>
  <c r="AG165" i="1" l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16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24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6" i="1"/>
  <c r="AG107" i="1"/>
  <c r="AG109" i="1"/>
  <c r="AG110" i="1"/>
  <c r="AG111" i="1"/>
  <c r="AG112" i="1"/>
  <c r="AG113" i="1"/>
  <c r="AG114" i="1"/>
  <c r="AG115" i="1"/>
  <c r="AG116" i="1"/>
  <c r="AG117" i="1"/>
  <c r="AG118" i="1"/>
  <c r="AG119" i="1"/>
  <c r="Q105" i="1"/>
  <c r="Q35" i="1"/>
  <c r="Q78" i="1"/>
  <c r="Q161" i="1"/>
  <c r="P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161" i="1"/>
  <c r="P120" i="1"/>
  <c r="P78" i="1"/>
  <c r="P35" i="1"/>
  <c r="O161" i="1"/>
  <c r="N161" i="1"/>
  <c r="O120" i="1"/>
  <c r="N120" i="1"/>
  <c r="O78" i="1"/>
  <c r="N78" i="1"/>
  <c r="C78" i="1"/>
  <c r="D78" i="1"/>
  <c r="E78" i="1"/>
  <c r="F78" i="1"/>
  <c r="G78" i="1"/>
  <c r="H78" i="1"/>
  <c r="I78" i="1"/>
  <c r="J78" i="1"/>
  <c r="K78" i="1"/>
  <c r="L78" i="1"/>
  <c r="M78" i="1"/>
  <c r="O35" i="1"/>
  <c r="N35" i="1"/>
  <c r="AG78" i="1" l="1"/>
  <c r="AG105" i="1"/>
  <c r="Q120" i="1"/>
  <c r="AG201" i="1"/>
  <c r="D45" i="2"/>
  <c r="E45" i="2"/>
  <c r="F45" i="2"/>
  <c r="G45" i="2"/>
  <c r="C45" i="2"/>
  <c r="D25" i="3"/>
  <c r="E25" i="3" s="1"/>
  <c r="D4" i="3"/>
  <c r="E4" i="3" s="1"/>
  <c r="D5" i="3"/>
  <c r="E5" i="3" s="1"/>
  <c r="D6" i="3"/>
  <c r="E6" i="3" s="1"/>
  <c r="D7" i="3"/>
  <c r="E7" i="3" s="1"/>
  <c r="D8" i="3"/>
  <c r="E8" i="3" s="1"/>
  <c r="D9" i="3"/>
  <c r="E9" i="3" s="1"/>
  <c r="D11" i="3"/>
  <c r="E11" i="3" s="1"/>
  <c r="D13" i="3"/>
  <c r="E13" i="3" s="1"/>
  <c r="D16" i="3"/>
  <c r="E16" i="3" s="1"/>
  <c r="D18" i="3"/>
  <c r="E18" i="3" s="1"/>
  <c r="D21" i="3"/>
  <c r="E21" i="3" s="1"/>
  <c r="D22" i="3"/>
  <c r="E22" i="3" s="1"/>
  <c r="D23" i="3"/>
  <c r="E23" i="3" s="1"/>
  <c r="D24" i="3"/>
  <c r="E24" i="3" s="1"/>
  <c r="D3" i="3"/>
  <c r="E3" i="3" s="1"/>
  <c r="F161" i="1" l="1"/>
  <c r="G161" i="1"/>
  <c r="H161" i="1"/>
  <c r="I161" i="1"/>
  <c r="J161" i="1"/>
  <c r="K161" i="1"/>
  <c r="L161" i="1"/>
  <c r="M161" i="1"/>
  <c r="D161" i="1"/>
  <c r="E161" i="1"/>
  <c r="I120" i="1"/>
  <c r="J120" i="1"/>
  <c r="K120" i="1"/>
  <c r="AG161" i="1" l="1"/>
  <c r="C35" i="1"/>
  <c r="D120" i="1"/>
  <c r="E120" i="1"/>
  <c r="F120" i="1"/>
  <c r="G120" i="1"/>
  <c r="H120" i="1"/>
  <c r="L120" i="1"/>
  <c r="M120" i="1"/>
  <c r="C120" i="1"/>
  <c r="AG120" i="1" l="1"/>
  <c r="D35" i="1"/>
  <c r="E35" i="1"/>
  <c r="F35" i="1"/>
  <c r="G35" i="1"/>
  <c r="H35" i="1"/>
  <c r="M35" i="1" l="1"/>
  <c r="L35" i="1"/>
  <c r="K35" i="1"/>
  <c r="J35" i="1"/>
  <c r="AG35" i="1" s="1"/>
</calcChain>
</file>

<file path=xl/sharedStrings.xml><?xml version="1.0" encoding="utf-8"?>
<sst xmlns="http://schemas.openxmlformats.org/spreadsheetml/2006/main" count="550" uniqueCount="143">
  <si>
    <t>Arteveldehogeschool</t>
  </si>
  <si>
    <t>Erasmushogeschool Brussel</t>
  </si>
  <si>
    <t>AP Hogeschool Antwerpen</t>
  </si>
  <si>
    <t>Hogeschool Gent</t>
  </si>
  <si>
    <t>LUCA School of Arts</t>
  </si>
  <si>
    <t>Hogeschool West Vlaanderen</t>
  </si>
  <si>
    <t>Karel de Grote-Hogeschool KH Antwerpen</t>
  </si>
  <si>
    <t>Vives Noord</t>
  </si>
  <si>
    <t>Thomas More Kempen</t>
  </si>
  <si>
    <t>Katholieke Hogeschool Leuven</t>
  </si>
  <si>
    <t>Katholieke Hogeschool Limburg</t>
  </si>
  <si>
    <t>Thomas More Mechelen + Antwerpen</t>
  </si>
  <si>
    <t>Vives Zuid</t>
  </si>
  <si>
    <t>PXL Hogeschool Limburg</t>
  </si>
  <si>
    <t>Groep T-Internationale Hogeschool Leuven</t>
  </si>
  <si>
    <t>HUB-KAHO</t>
  </si>
  <si>
    <t>K.U.Leuven + HUB-KUBrussel</t>
  </si>
  <si>
    <t>tUL</t>
  </si>
  <si>
    <t>UGent</t>
  </si>
  <si>
    <t>Universiteit Antwerpen</t>
  </si>
  <si>
    <t>V.U.Brussel</t>
  </si>
  <si>
    <t>UHasselt</t>
  </si>
  <si>
    <t>Totaal</t>
  </si>
  <si>
    <t>Artesis Hogeschool Antwerpen</t>
  </si>
  <si>
    <t>Hogeschool Sint-Lukas Brussel</t>
  </si>
  <si>
    <t>Luca School of Arts</t>
  </si>
  <si>
    <t>Hogeschool West-Vlaanderen</t>
  </si>
  <si>
    <t>Katholieke Hogeschool Brugge-Oostende</t>
  </si>
  <si>
    <t>Thomas More Mechelen</t>
  </si>
  <si>
    <t>Katholieke Hogeschool Sint-Lieven</t>
  </si>
  <si>
    <t>Katholieke Hogeschool Zuid-West-Vl.</t>
  </si>
  <si>
    <t>Thomas More Antwerpen</t>
  </si>
  <si>
    <t>Plantijn-Hogeschool</t>
  </si>
  <si>
    <t>Provinciale Hogeschool Limburg</t>
  </si>
  <si>
    <t xml:space="preserve">Internationale Hogeschool - Groep T </t>
  </si>
  <si>
    <t>HUB-ehsal</t>
  </si>
  <si>
    <t>XIOS Hogeschool Limburg</t>
  </si>
  <si>
    <t>HUB-kub</t>
  </si>
  <si>
    <t>K.U.Leuven</t>
  </si>
  <si>
    <t>Hogeschool voor Wetenschap &amp; Kunst</t>
  </si>
  <si>
    <t>Katholieke Hogeschool Kempen</t>
  </si>
  <si>
    <t>Lessius Mechelen</t>
  </si>
  <si>
    <t>Lessius Antwerpen</t>
  </si>
  <si>
    <t>Lessius Hogeschool</t>
  </si>
  <si>
    <t>Groep T - Internationale Hogeschool Leuven</t>
  </si>
  <si>
    <t>HUB-KUBrussel</t>
  </si>
  <si>
    <t>aanmoedingingsfonds</t>
  </si>
  <si>
    <t>Brussel-middelen</t>
  </si>
  <si>
    <t xml:space="preserve">PWO middelen
</t>
  </si>
  <si>
    <t>werkingsmiddelen</t>
  </si>
  <si>
    <t>Methusalem</t>
  </si>
  <si>
    <t>BOF-ZAP</t>
  </si>
  <si>
    <t>Tenure Track</t>
  </si>
  <si>
    <t>Aanvullende
onderzoeksmiddelen</t>
  </si>
  <si>
    <t>specifieke, 
geïntgreeerde en voortgezette lertarenopleiding</t>
  </si>
  <si>
    <t>bestonden nog niet</t>
  </si>
  <si>
    <t>budget zat bij EWI</t>
  </si>
  <si>
    <t>onroerende subsidies 
universiteiten</t>
  </si>
  <si>
    <t>globale middelen BOF</t>
  </si>
  <si>
    <t>globale middelen</t>
  </si>
  <si>
    <t>Hogeschool Sint-Lukas Brussel (gefuseerd)</t>
  </si>
  <si>
    <t>middelen AHOVOS</t>
  </si>
  <si>
    <t>totaal</t>
  </si>
  <si>
    <t>Unieke studenten</t>
  </si>
  <si>
    <t>2010-2011</t>
  </si>
  <si>
    <t>2011-2012</t>
  </si>
  <si>
    <t>2012-2013</t>
  </si>
  <si>
    <t>2013-2014</t>
  </si>
  <si>
    <t>2014-2015*</t>
  </si>
  <si>
    <t>Plantijn-Hogeschool van de provincie Antwerpen</t>
  </si>
  <si>
    <t>Karel de Grote-Hogeschool Katholieke Hogeschool Antwerpen</t>
  </si>
  <si>
    <t>Thomas More Mechelen-Antwerpen</t>
  </si>
  <si>
    <t>UC Leuven</t>
  </si>
  <si>
    <t>UC Limburg</t>
  </si>
  <si>
    <t>Katholieke Hogeschool Vives Noord</t>
  </si>
  <si>
    <t>Katholieke Hogeschool Vives Zuid</t>
  </si>
  <si>
    <t>Katholieke Hogeschool Zuid-West-Vlaanderen</t>
  </si>
  <si>
    <t>Odisee</t>
  </si>
  <si>
    <t>HUB-EHSAL</t>
  </si>
  <si>
    <t>UC Leuven Comenius Lerarenopleidingen</t>
  </si>
  <si>
    <t>Universiteit Gent</t>
  </si>
  <si>
    <t>Katholieke Universiteit Leuven</t>
  </si>
  <si>
    <t>Vrije Universiteit Brussel</t>
  </si>
  <si>
    <t>Universiteit Hasselt</t>
  </si>
  <si>
    <t>transnationale Universiteit Limburg</t>
  </si>
  <si>
    <t>Hogeschool PXL</t>
  </si>
  <si>
    <t>middelen</t>
  </si>
  <si>
    <t>studentenaantal</t>
  </si>
  <si>
    <t>middelen/studentenaantal</t>
  </si>
  <si>
    <t>Uhasselt+tul</t>
  </si>
  <si>
    <t>hogescholen</t>
  </si>
  <si>
    <t>universiteiten</t>
  </si>
  <si>
    <t>associatie Leuven</t>
  </si>
  <si>
    <t>associatie Gent</t>
  </si>
  <si>
    <t>associatie Antwerpen</t>
  </si>
  <si>
    <t xml:space="preserve">associatie Brussel </t>
  </si>
  <si>
    <t>associatie Limburg</t>
  </si>
  <si>
    <t>IOF (uitbetaald aan associaties!)</t>
  </si>
  <si>
    <t>Interfacediensten (uitbetaald aan associaties)</t>
  </si>
  <si>
    <t>middelen departement EWI</t>
  </si>
  <si>
    <t>Instituut voor Tropische Geneeskunde</t>
  </si>
  <si>
    <t>Antwerp Management School</t>
  </si>
  <si>
    <t>Vlerick</t>
  </si>
  <si>
    <t>Orpheus</t>
  </si>
  <si>
    <t>middelen voor postinitieel onderwijs</t>
  </si>
  <si>
    <t>middelen AO</t>
  </si>
  <si>
    <t xml:space="preserve">Hermes </t>
  </si>
  <si>
    <t>FWO</t>
  </si>
  <si>
    <t>Herculesstichting - onderzoeksinfrastructuur</t>
  </si>
  <si>
    <t>Herculesstichtig HPC</t>
  </si>
  <si>
    <t>Herculesstichting 2014</t>
  </si>
  <si>
    <t>Prg_CICI (creatieve industrieën)</t>
  </si>
  <si>
    <t>Prg_landbouwprogramma</t>
  </si>
  <si>
    <t>Prg_Lichte structuren - gereserveerd projectbudget</t>
  </si>
  <si>
    <t>Prg_Opdrachten Vlaamse regering</t>
  </si>
  <si>
    <t>Prg_Strategisch basisonderzoek (SBO)</t>
  </si>
  <si>
    <t>Prg_TeTra</t>
  </si>
  <si>
    <t>Prg_Toegepast biomedisch onderzoek (TBM)</t>
  </si>
  <si>
    <t>Prg_Transformationeel geneeskundig onderzoek (TGO)</t>
  </si>
  <si>
    <t>Prg_doctoraatsbeurzen (schatting vastleggingen)</t>
  </si>
  <si>
    <t xml:space="preserve">Von Karman </t>
  </si>
  <si>
    <t>middelen IWT</t>
  </si>
  <si>
    <t>middelen Herculesstichting</t>
  </si>
  <si>
    <t>middelen Steunpunten voor 
beleidsrelevant onderzoek</t>
  </si>
  <si>
    <t>3de generatie</t>
  </si>
  <si>
    <t>2de generatie</t>
  </si>
  <si>
    <t>IOF (uitbetaald aan associaties)</t>
  </si>
  <si>
    <t>AP</t>
  </si>
  <si>
    <t>Hub-KAHO</t>
  </si>
  <si>
    <t>PXL</t>
  </si>
  <si>
    <t>KUL+HUB-kub</t>
  </si>
  <si>
    <t>Naam</t>
  </si>
  <si>
    <t>NiveauCode</t>
  </si>
  <si>
    <t>Hogeschool Sint-Lukas Brussel (oude instellingsnaam)</t>
  </si>
  <si>
    <t>Katholieke Hogeschool Sint-Lieven (oude instellingsnaam)</t>
  </si>
  <si>
    <t>Artesis Hogeschool Antwerpen (oude instellingsnaam)</t>
  </si>
  <si>
    <t>Provinciale Hogeschool Limburg (oude instellingsnaam)</t>
  </si>
  <si>
    <t>XIOS Hogeschool Limburg (oude instellingsnaam)</t>
  </si>
  <si>
    <t>Hogere Zeevaartschool</t>
  </si>
  <si>
    <t>Thomas More Antwerpen (oude instellingsnaam)</t>
  </si>
  <si>
    <t>Plantijn-Hogeschool (oude instellingsnaam)</t>
  </si>
  <si>
    <t>K.U.Leuven+KUB</t>
  </si>
  <si>
    <t>Hogeschool voor Wetenschap &amp; Kunst+ sint lukas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</si>
</sst>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;0;\-"/>
    <numFmt numFmtId="165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8"/>
      <color rgb="FF444444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 style="medium">
        <color rgb="FFD5D5D5"/>
      </top>
      <bottom style="medium">
        <color rgb="FFD5D5D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0" fontId="14" fillId="0" borderId="0"/>
  </cellStyleXfs>
  <cellXfs count="50">
    <xf numFmtId="0" fontId="0" fillId="0" borderId="0" xfId="0"/>
    <xf numFmtId="0" fontId="1" fillId="2" borderId="0" xfId="0" applyFont="1" applyFill="1"/>
    <xf numFmtId="0" fontId="0" fillId="0" borderId="0" xfId="0" applyAlignment="1">
      <alignment wrapText="1"/>
    </xf>
    <xf numFmtId="4" fontId="0" fillId="0" borderId="0" xfId="0" applyNumberFormat="1"/>
    <xf numFmtId="4" fontId="0" fillId="0" borderId="0" xfId="0" applyNumberFormat="1" applyAlignment="1">
      <alignment wrapText="1"/>
    </xf>
    <xf numFmtId="3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6" fillId="4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vertical="top"/>
    </xf>
    <xf numFmtId="0" fontId="6" fillId="4" borderId="1" xfId="0" applyFont="1" applyFill="1" applyBorder="1" applyAlignment="1">
      <alignment vertical="top"/>
    </xf>
    <xf numFmtId="164" fontId="7" fillId="0" borderId="2" xfId="0" applyNumberFormat="1" applyFont="1" applyBorder="1" applyAlignment="1">
      <alignment horizontal="right" vertical="top"/>
    </xf>
    <xf numFmtId="164" fontId="8" fillId="0" borderId="2" xfId="0" applyNumberFormat="1" applyFont="1" applyBorder="1"/>
    <xf numFmtId="164" fontId="5" fillId="6" borderId="7" xfId="0" applyNumberFormat="1" applyFont="1" applyFill="1" applyBorder="1" applyAlignment="1">
      <alignment horizontal="right" vertical="top"/>
    </xf>
    <xf numFmtId="0" fontId="10" fillId="0" borderId="0" xfId="0" applyFont="1"/>
    <xf numFmtId="0" fontId="0" fillId="0" borderId="0" xfId="0"/>
    <xf numFmtId="43" fontId="0" fillId="0" borderId="0" xfId="3" applyFont="1"/>
    <xf numFmtId="43" fontId="0" fillId="0" borderId="0" xfId="3" applyFont="1" applyAlignment="1">
      <alignment wrapText="1"/>
    </xf>
    <xf numFmtId="0" fontId="0" fillId="3" borderId="0" xfId="0" applyFill="1" applyAlignment="1"/>
    <xf numFmtId="0" fontId="0" fillId="7" borderId="0" xfId="0" applyFill="1" applyAlignment="1"/>
    <xf numFmtId="0" fontId="0" fillId="2" borderId="0" xfId="0" applyFill="1" applyAlignment="1"/>
    <xf numFmtId="0" fontId="0" fillId="0" borderId="0" xfId="0"/>
    <xf numFmtId="0" fontId="0" fillId="0" borderId="0" xfId="0"/>
    <xf numFmtId="43" fontId="0" fillId="0" borderId="0" xfId="0" applyNumberFormat="1" applyFill="1" applyAlignment="1">
      <alignment wrapText="1"/>
    </xf>
    <xf numFmtId="0" fontId="0" fillId="0" borderId="0" xfId="0" applyFill="1"/>
    <xf numFmtId="43" fontId="0" fillId="0" borderId="0" xfId="0" applyNumberFormat="1" applyFill="1"/>
    <xf numFmtId="3" fontId="0" fillId="0" borderId="0" xfId="0" applyNumberFormat="1" applyFill="1"/>
    <xf numFmtId="1" fontId="0" fillId="0" borderId="0" xfId="0" applyNumberFormat="1" applyFill="1"/>
    <xf numFmtId="165" fontId="13" fillId="0" borderId="0" xfId="3" applyNumberFormat="1" applyFont="1" applyAlignment="1"/>
    <xf numFmtId="165" fontId="12" fillId="0" borderId="8" xfId="3" applyNumberFormat="1" applyFont="1" applyFill="1" applyBorder="1" applyAlignment="1">
      <alignment horizontal="right"/>
    </xf>
    <xf numFmtId="165" fontId="12" fillId="0" borderId="8" xfId="3" applyNumberFormat="1" applyFont="1" applyFill="1" applyBorder="1" applyAlignment="1"/>
    <xf numFmtId="165" fontId="13" fillId="0" borderId="8" xfId="3" applyNumberFormat="1" applyFont="1" applyFill="1" applyBorder="1" applyAlignment="1">
      <alignment horizontal="right"/>
    </xf>
    <xf numFmtId="165" fontId="13" fillId="0" borderId="0" xfId="3" applyNumberFormat="1" applyFont="1" applyFill="1" applyAlignment="1"/>
    <xf numFmtId="0" fontId="0" fillId="0" borderId="0" xfId="0"/>
    <xf numFmtId="4" fontId="0" fillId="0" borderId="0" xfId="0" applyNumberFormat="1" applyFill="1"/>
    <xf numFmtId="4" fontId="0" fillId="0" borderId="0" xfId="3" applyNumberFormat="1" applyFont="1"/>
    <xf numFmtId="0" fontId="0" fillId="0" borderId="0" xfId="0"/>
    <xf numFmtId="2" fontId="0" fillId="0" borderId="0" xfId="0" applyNumberFormat="1"/>
    <xf numFmtId="0" fontId="0" fillId="3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0" borderId="0" xfId="0" applyFill="1" applyAlignment="1">
      <alignment horizontal="center" wrapText="1"/>
    </xf>
    <xf numFmtId="0" fontId="9" fillId="5" borderId="5" xfId="0" applyFont="1" applyFill="1" applyBorder="1" applyAlignment="1">
      <alignment vertical="top"/>
    </xf>
    <xf numFmtId="0" fontId="0" fillId="5" borderId="6" xfId="0" applyFill="1" applyBorder="1"/>
    <xf numFmtId="0" fontId="5" fillId="0" borderId="0" xfId="0" applyFont="1" applyAlignment="1">
      <alignment horizontal="center" vertical="top"/>
    </xf>
    <xf numFmtId="0" fontId="0" fillId="0" borderId="0" xfId="0"/>
    <xf numFmtId="0" fontId="6" fillId="4" borderId="1" xfId="0" applyNumberFormat="1" applyFont="1" applyFill="1" applyBorder="1" applyAlignment="1">
      <alignment vertical="top"/>
    </xf>
    <xf numFmtId="0" fontId="0" fillId="4" borderId="3" xfId="0" applyFill="1" applyBorder="1"/>
    <xf numFmtId="0" fontId="0" fillId="4" borderId="4" xfId="0" applyFill="1" applyBorder="1"/>
  </cellXfs>
  <cellStyles count="6">
    <cellStyle name="Excel Built-in Normal" xfId="5"/>
    <cellStyle name="Komma" xfId="3" builtinId="3"/>
    <cellStyle name="Normal_Sheet2" xfId="4"/>
    <cellStyle name="Standaard" xfId="0" builtinId="0"/>
    <cellStyle name="Standaard 2" xfId="1"/>
    <cellStyle name="Standaard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2"/>
  <sheetViews>
    <sheetView tabSelected="1" topLeftCell="AA1" workbookViewId="0">
      <pane ySplit="1" topLeftCell="A2" activePane="bottomLeft" state="frozen"/>
      <selection pane="bottomLeft" activeCell="C200" sqref="C200"/>
    </sheetView>
  </sheetViews>
  <sheetFormatPr defaultRowHeight="15" x14ac:dyDescent="0.25"/>
  <cols>
    <col min="2" max="2" width="41.5703125" customWidth="1"/>
    <col min="3" max="3" width="26.85546875" customWidth="1"/>
    <col min="4" max="4" width="28.5703125" customWidth="1"/>
    <col min="5" max="5" width="27.140625" customWidth="1"/>
    <col min="6" max="6" width="19" customWidth="1"/>
    <col min="7" max="7" width="26.42578125" customWidth="1"/>
    <col min="8" max="12" width="26" customWidth="1"/>
    <col min="13" max="13" width="17.28515625" customWidth="1"/>
    <col min="14" max="16" width="17.28515625" style="15" customWidth="1"/>
    <col min="17" max="17" width="18" style="16" customWidth="1"/>
    <col min="18" max="18" width="13.5703125" style="16" bestFit="1" customWidth="1"/>
    <col min="19" max="28" width="18" style="16" customWidth="1"/>
    <col min="29" max="29" width="20.28515625" style="16" customWidth="1"/>
    <col min="30" max="30" width="26" style="16" customWidth="1"/>
    <col min="31" max="32" width="18" style="16" customWidth="1"/>
    <col min="33" max="33" width="26.140625" customWidth="1"/>
    <col min="34" max="34" width="25.5703125" customWidth="1"/>
    <col min="35" max="35" width="23" customWidth="1"/>
    <col min="39" max="39" width="27.5703125" customWidth="1"/>
  </cols>
  <sheetData>
    <row r="1" spans="1:33" ht="60" customHeight="1" x14ac:dyDescent="0.25">
      <c r="A1" s="1">
        <v>2014</v>
      </c>
      <c r="C1" s="39" t="s">
        <v>61</v>
      </c>
      <c r="D1" s="39"/>
      <c r="E1" s="39"/>
      <c r="F1" s="39"/>
      <c r="G1" s="39"/>
      <c r="H1" s="39"/>
      <c r="I1" s="39"/>
      <c r="J1" s="38" t="s">
        <v>99</v>
      </c>
      <c r="K1" s="38"/>
      <c r="L1" s="38"/>
      <c r="M1" s="38"/>
      <c r="N1" s="18"/>
      <c r="O1" s="18"/>
      <c r="P1" s="18"/>
      <c r="Q1" s="19" t="s">
        <v>105</v>
      </c>
      <c r="R1" s="20" t="s">
        <v>107</v>
      </c>
      <c r="S1" s="41" t="s">
        <v>121</v>
      </c>
      <c r="T1" s="41"/>
      <c r="U1" s="41"/>
      <c r="V1" s="41"/>
      <c r="W1" s="41"/>
      <c r="X1" s="41"/>
      <c r="Y1" s="41"/>
      <c r="Z1" s="41"/>
      <c r="AA1" s="41"/>
      <c r="AB1" s="40" t="s">
        <v>122</v>
      </c>
      <c r="AC1" s="40"/>
      <c r="AD1" s="40"/>
      <c r="AE1" s="42" t="s">
        <v>123</v>
      </c>
      <c r="AF1" s="42"/>
    </row>
    <row r="2" spans="1:33" ht="75" x14ac:dyDescent="0.25">
      <c r="C2" t="s">
        <v>49</v>
      </c>
      <c r="D2" s="2" t="s">
        <v>53</v>
      </c>
      <c r="E2" s="2" t="s">
        <v>54</v>
      </c>
      <c r="F2" s="2" t="s">
        <v>48</v>
      </c>
      <c r="G2" t="s">
        <v>47</v>
      </c>
      <c r="H2" t="s">
        <v>46</v>
      </c>
      <c r="I2" s="2" t="s">
        <v>57</v>
      </c>
      <c r="J2" t="s">
        <v>50</v>
      </c>
      <c r="K2" t="s">
        <v>51</v>
      </c>
      <c r="L2" t="s">
        <v>58</v>
      </c>
      <c r="M2" t="s">
        <v>52</v>
      </c>
      <c r="N2" s="2" t="s">
        <v>126</v>
      </c>
      <c r="O2" s="17" t="s">
        <v>98</v>
      </c>
      <c r="P2" s="17" t="s">
        <v>104</v>
      </c>
      <c r="Q2" s="16" t="s">
        <v>106</v>
      </c>
      <c r="S2" s="17" t="s">
        <v>111</v>
      </c>
      <c r="T2" s="17" t="s">
        <v>119</v>
      </c>
      <c r="U2" s="17" t="s">
        <v>112</v>
      </c>
      <c r="V2" s="17" t="s">
        <v>113</v>
      </c>
      <c r="W2" s="17" t="s">
        <v>114</v>
      </c>
      <c r="X2" s="17" t="s">
        <v>115</v>
      </c>
      <c r="Y2" s="17" t="s">
        <v>116</v>
      </c>
      <c r="Z2" s="17" t="s">
        <v>117</v>
      </c>
      <c r="AA2" s="17" t="s">
        <v>118</v>
      </c>
      <c r="AB2" s="23" t="s">
        <v>108</v>
      </c>
      <c r="AC2" s="24" t="s">
        <v>109</v>
      </c>
      <c r="AD2" s="24" t="s">
        <v>110</v>
      </c>
      <c r="AE2" s="24" t="s">
        <v>125</v>
      </c>
      <c r="AF2" s="24" t="s">
        <v>124</v>
      </c>
      <c r="AG2" s="6" t="s">
        <v>62</v>
      </c>
    </row>
    <row r="3" spans="1:33" x14ac:dyDescent="0.25">
      <c r="A3">
        <v>116194</v>
      </c>
      <c r="B3" t="s">
        <v>0</v>
      </c>
      <c r="C3" s="3">
        <v>50774760.991147734</v>
      </c>
      <c r="D3" s="3">
        <v>0</v>
      </c>
      <c r="E3" s="3">
        <v>0</v>
      </c>
      <c r="F3" s="3">
        <v>1626146.1855823288</v>
      </c>
      <c r="G3" s="3">
        <v>0</v>
      </c>
      <c r="H3" s="3">
        <v>347421.36682351091</v>
      </c>
      <c r="I3" s="3"/>
      <c r="O3" s="16"/>
      <c r="P3" s="16"/>
      <c r="AB3" s="25"/>
      <c r="AC3" s="24"/>
      <c r="AD3" s="24"/>
      <c r="AE3" s="34"/>
      <c r="AF3" s="34"/>
      <c r="AG3" s="3">
        <f>SUM(C3:AF3)</f>
        <v>52748328.543553576</v>
      </c>
    </row>
    <row r="4" spans="1:33" x14ac:dyDescent="0.25">
      <c r="A4">
        <v>103606</v>
      </c>
      <c r="B4" t="s">
        <v>1</v>
      </c>
      <c r="C4" s="3">
        <v>28454674.163708393</v>
      </c>
      <c r="D4" s="3">
        <v>1482291.3668758078</v>
      </c>
      <c r="E4" s="3">
        <v>123571.13</v>
      </c>
      <c r="F4" s="3">
        <v>564222.81691031042</v>
      </c>
      <c r="G4" s="3">
        <v>1960933.8481293216</v>
      </c>
      <c r="H4" s="3">
        <v>166254.22025255999</v>
      </c>
      <c r="I4" s="3"/>
      <c r="O4" s="16"/>
      <c r="P4" s="16"/>
      <c r="S4" s="29"/>
      <c r="T4" s="30"/>
      <c r="U4" s="28"/>
      <c r="V4" s="28"/>
      <c r="W4" s="28"/>
      <c r="X4" s="28"/>
      <c r="Y4" s="28">
        <v>200745</v>
      </c>
      <c r="Z4" s="28"/>
      <c r="AA4" s="28"/>
      <c r="AB4" s="25"/>
      <c r="AC4" s="24"/>
      <c r="AD4" s="24"/>
      <c r="AE4" s="34"/>
      <c r="AF4" s="34"/>
      <c r="AG4" s="3">
        <f t="shared" ref="AG4:AG33" si="0">SUM(C4:AF4)</f>
        <v>32952692.545876391</v>
      </c>
    </row>
    <row r="5" spans="1:33" x14ac:dyDescent="0.25">
      <c r="A5">
        <v>129941</v>
      </c>
      <c r="B5" t="s">
        <v>2</v>
      </c>
      <c r="C5" s="3">
        <v>47663248.720359728</v>
      </c>
      <c r="D5" s="3">
        <v>1553674.768272046</v>
      </c>
      <c r="E5" s="3">
        <v>446061.62</v>
      </c>
      <c r="F5" s="3">
        <v>1190185.1085630301</v>
      </c>
      <c r="G5" s="3">
        <v>0</v>
      </c>
      <c r="H5" s="3">
        <v>319664.39262558083</v>
      </c>
      <c r="I5" s="3"/>
      <c r="O5" s="16"/>
      <c r="P5" s="16"/>
      <c r="S5" s="29">
        <v>30000</v>
      </c>
      <c r="T5" s="30"/>
      <c r="U5" s="28"/>
      <c r="V5" s="28"/>
      <c r="W5" s="28"/>
      <c r="X5" s="28"/>
      <c r="Y5" s="28"/>
      <c r="Z5" s="28"/>
      <c r="AA5" s="28"/>
      <c r="AB5" s="25"/>
      <c r="AC5" s="24"/>
      <c r="AD5" s="24"/>
      <c r="AE5" s="34"/>
      <c r="AF5" s="34"/>
      <c r="AG5" s="3">
        <f t="shared" si="0"/>
        <v>51202834.609820373</v>
      </c>
    </row>
    <row r="6" spans="1:33" x14ac:dyDescent="0.25">
      <c r="A6">
        <v>103663</v>
      </c>
      <c r="B6" t="s">
        <v>3</v>
      </c>
      <c r="C6" s="3">
        <v>68868252.757334203</v>
      </c>
      <c r="D6" s="3">
        <v>2135938.8654079055</v>
      </c>
      <c r="E6" s="3">
        <v>351338.11</v>
      </c>
      <c r="F6" s="3">
        <v>1897398.0434791136</v>
      </c>
      <c r="G6" s="3">
        <v>0</v>
      </c>
      <c r="H6" s="3">
        <v>442203.48</v>
      </c>
      <c r="I6" s="3"/>
      <c r="O6" s="16"/>
      <c r="P6" s="16"/>
      <c r="Q6" s="16">
        <v>10285</v>
      </c>
      <c r="S6" s="29"/>
      <c r="T6" s="30"/>
      <c r="U6" s="28"/>
      <c r="V6" s="28"/>
      <c r="W6" s="28"/>
      <c r="X6" s="31">
        <v>270843</v>
      </c>
      <c r="Y6" s="28">
        <v>310855</v>
      </c>
      <c r="Z6" s="28"/>
      <c r="AA6" s="28"/>
      <c r="AB6" s="25">
        <v>450000</v>
      </c>
      <c r="AC6" s="24"/>
      <c r="AD6" s="24"/>
      <c r="AE6" s="34"/>
      <c r="AF6" s="34"/>
      <c r="AG6" s="3">
        <f t="shared" si="0"/>
        <v>74737114.25622122</v>
      </c>
    </row>
    <row r="7" spans="1:33" x14ac:dyDescent="0.25">
      <c r="A7">
        <v>103622</v>
      </c>
      <c r="B7" t="s">
        <v>4</v>
      </c>
      <c r="C7" s="3">
        <v>21481819.355398748</v>
      </c>
      <c r="D7" s="3">
        <v>2592283.6241095616</v>
      </c>
      <c r="E7" s="3">
        <v>421089.06</v>
      </c>
      <c r="F7" s="3">
        <v>166067.7996128122</v>
      </c>
      <c r="G7" s="3">
        <v>543215.94339786004</v>
      </c>
      <c r="H7" s="3">
        <v>150000</v>
      </c>
      <c r="I7" s="3"/>
      <c r="O7" s="16"/>
      <c r="P7" s="16"/>
      <c r="AB7" s="25"/>
      <c r="AC7" s="24"/>
      <c r="AD7" s="24"/>
      <c r="AE7" s="34"/>
      <c r="AF7" s="34"/>
      <c r="AG7" s="3">
        <f t="shared" si="0"/>
        <v>25354475.782518983</v>
      </c>
    </row>
    <row r="8" spans="1:33" x14ac:dyDescent="0.25">
      <c r="A8">
        <v>103754</v>
      </c>
      <c r="B8" t="s">
        <v>5</v>
      </c>
      <c r="C8" s="3">
        <v>22854986.036945015</v>
      </c>
      <c r="D8" s="3">
        <v>0</v>
      </c>
      <c r="E8" s="3">
        <v>0</v>
      </c>
      <c r="F8" s="3">
        <v>764754.4661378602</v>
      </c>
      <c r="G8" s="3">
        <v>0</v>
      </c>
      <c r="H8" s="3">
        <v>182417.13</v>
      </c>
      <c r="I8" s="3"/>
      <c r="O8" s="16"/>
      <c r="P8" s="16"/>
      <c r="S8" s="29"/>
      <c r="T8" s="30"/>
      <c r="U8" s="28"/>
      <c r="V8" s="28"/>
      <c r="W8" s="28"/>
      <c r="X8" s="28"/>
      <c r="Y8" s="28">
        <v>493275.2</v>
      </c>
      <c r="Z8" s="28"/>
      <c r="AA8" s="28"/>
      <c r="AB8" s="25"/>
      <c r="AC8" s="24"/>
      <c r="AD8" s="24"/>
      <c r="AE8" s="34"/>
      <c r="AF8" s="34"/>
      <c r="AG8" s="3">
        <f t="shared" si="0"/>
        <v>24295432.833082873</v>
      </c>
    </row>
    <row r="9" spans="1:33" x14ac:dyDescent="0.25">
      <c r="A9">
        <v>103572</v>
      </c>
      <c r="B9" t="s">
        <v>6</v>
      </c>
      <c r="C9" s="3">
        <v>49989269.143730193</v>
      </c>
      <c r="D9" s="3">
        <v>815975.4671933339</v>
      </c>
      <c r="E9" s="3">
        <v>0</v>
      </c>
      <c r="F9" s="3">
        <v>1496007.7029848972</v>
      </c>
      <c r="G9" s="3">
        <v>0</v>
      </c>
      <c r="H9" s="3">
        <v>349291.03</v>
      </c>
      <c r="I9" s="3"/>
      <c r="O9" s="16"/>
      <c r="P9" s="16"/>
      <c r="S9" s="29">
        <v>33737</v>
      </c>
      <c r="T9" s="30"/>
      <c r="U9" s="28"/>
      <c r="V9" s="28"/>
      <c r="W9" s="28"/>
      <c r="X9" s="31"/>
      <c r="Y9" s="28">
        <v>93742</v>
      </c>
      <c r="Z9" s="31"/>
      <c r="AA9" s="28"/>
      <c r="AB9" s="25"/>
      <c r="AC9" s="24"/>
      <c r="AD9" s="24"/>
      <c r="AE9" s="34"/>
      <c r="AF9" s="34"/>
      <c r="AG9" s="3">
        <f t="shared" si="0"/>
        <v>52778022.343908429</v>
      </c>
    </row>
    <row r="10" spans="1:33" x14ac:dyDescent="0.25">
      <c r="A10">
        <v>103762</v>
      </c>
      <c r="B10" t="s">
        <v>7</v>
      </c>
      <c r="C10" s="3">
        <v>18546648.686586857</v>
      </c>
      <c r="D10" s="3">
        <v>0</v>
      </c>
      <c r="E10" s="3">
        <v>0</v>
      </c>
      <c r="F10" s="3">
        <v>574453.64909006841</v>
      </c>
      <c r="G10" s="3">
        <v>0</v>
      </c>
      <c r="H10" s="3">
        <v>150000</v>
      </c>
      <c r="I10" s="3"/>
      <c r="O10" s="16"/>
      <c r="P10" s="16"/>
      <c r="S10" s="29"/>
      <c r="T10" s="30"/>
      <c r="U10" s="28"/>
      <c r="V10" s="28"/>
      <c r="W10" s="28">
        <v>120417</v>
      </c>
      <c r="X10" s="28"/>
      <c r="Y10" s="28">
        <v>162065.54999999999</v>
      </c>
      <c r="Z10" s="28"/>
      <c r="AA10" s="28"/>
      <c r="AB10" s="25"/>
      <c r="AC10" s="24"/>
      <c r="AD10" s="24"/>
      <c r="AE10" s="34"/>
      <c r="AF10" s="34"/>
      <c r="AG10" s="3">
        <f t="shared" si="0"/>
        <v>19553584.885676924</v>
      </c>
    </row>
    <row r="11" spans="1:33" x14ac:dyDescent="0.25">
      <c r="A11">
        <v>103581</v>
      </c>
      <c r="B11" t="s">
        <v>8</v>
      </c>
      <c r="C11" s="3">
        <v>34066216.138242848</v>
      </c>
      <c r="D11" s="3">
        <v>0</v>
      </c>
      <c r="E11" s="3">
        <v>0</v>
      </c>
      <c r="F11" s="3">
        <v>1058328.4587649757</v>
      </c>
      <c r="G11" s="3">
        <v>0</v>
      </c>
      <c r="H11" s="3">
        <v>249905.7</v>
      </c>
      <c r="I11" s="3"/>
      <c r="O11" s="16"/>
      <c r="P11" s="16"/>
      <c r="S11" s="29"/>
      <c r="T11" s="30"/>
      <c r="U11" s="28"/>
      <c r="V11" s="28"/>
      <c r="W11" s="28"/>
      <c r="X11" s="28"/>
      <c r="Y11" s="28">
        <v>986594.93</v>
      </c>
      <c r="Z11" s="31"/>
      <c r="AA11" s="28"/>
      <c r="AB11" s="25"/>
      <c r="AC11" s="24"/>
      <c r="AD11" s="24"/>
      <c r="AE11" s="34"/>
      <c r="AF11" s="34"/>
      <c r="AG11" s="3">
        <f t="shared" si="0"/>
        <v>36361045.227007829</v>
      </c>
    </row>
    <row r="12" spans="1:33" x14ac:dyDescent="0.25">
      <c r="A12">
        <v>103648</v>
      </c>
      <c r="B12" t="s">
        <v>9</v>
      </c>
      <c r="C12" s="3">
        <v>34278301.940065645</v>
      </c>
      <c r="D12" s="3">
        <v>0</v>
      </c>
      <c r="E12" s="3">
        <v>0</v>
      </c>
      <c r="F12" s="3">
        <v>1079588.4247653387</v>
      </c>
      <c r="G12" s="3">
        <v>0</v>
      </c>
      <c r="H12" s="3">
        <v>250693.16</v>
      </c>
      <c r="I12" s="3"/>
      <c r="O12" s="16"/>
      <c r="P12" s="16"/>
      <c r="AB12" s="25"/>
      <c r="AC12" s="24"/>
      <c r="AD12" s="24"/>
      <c r="AE12" s="34"/>
      <c r="AF12" s="34"/>
      <c r="AG12" s="3">
        <f>SUM(C12:AF12)</f>
        <v>35608583.524830982</v>
      </c>
    </row>
    <row r="13" spans="1:33" x14ac:dyDescent="0.25">
      <c r="A13">
        <v>103739</v>
      </c>
      <c r="B13" t="s">
        <v>10</v>
      </c>
      <c r="C13" s="3">
        <v>35664754.790076002</v>
      </c>
      <c r="D13" s="3">
        <v>757766.72080589482</v>
      </c>
      <c r="E13" s="3">
        <v>0</v>
      </c>
      <c r="F13" s="3">
        <v>900087.97164347209</v>
      </c>
      <c r="G13" s="3">
        <v>0</v>
      </c>
      <c r="H13" s="3">
        <v>228435.38</v>
      </c>
      <c r="I13" s="3"/>
      <c r="O13" s="16"/>
      <c r="P13" s="16"/>
      <c r="Q13" s="16">
        <v>500</v>
      </c>
      <c r="AB13" s="25"/>
      <c r="AC13" s="24"/>
      <c r="AD13" s="24"/>
      <c r="AE13" s="34"/>
      <c r="AF13" s="34"/>
      <c r="AG13" s="3">
        <f t="shared" si="0"/>
        <v>37551544.862525374</v>
      </c>
    </row>
    <row r="14" spans="1:33" x14ac:dyDescent="0.25">
      <c r="A14">
        <v>103598</v>
      </c>
      <c r="B14" t="s">
        <v>11</v>
      </c>
      <c r="C14" s="3">
        <v>34304341.400512181</v>
      </c>
      <c r="D14" s="3">
        <v>0</v>
      </c>
      <c r="E14" s="3">
        <v>0</v>
      </c>
      <c r="F14" s="3">
        <v>1134094.0486679075</v>
      </c>
      <c r="G14" s="3">
        <v>0</v>
      </c>
      <c r="H14" s="3">
        <v>267168.98</v>
      </c>
      <c r="I14" s="3"/>
      <c r="O14" s="16"/>
      <c r="P14" s="16"/>
      <c r="S14" s="29">
        <v>21258</v>
      </c>
      <c r="T14" s="30"/>
      <c r="U14" s="28"/>
      <c r="V14" s="28"/>
      <c r="W14" s="28"/>
      <c r="X14" s="28"/>
      <c r="Y14" s="28">
        <v>268250</v>
      </c>
      <c r="Z14" s="28"/>
      <c r="AA14" s="28"/>
      <c r="AB14" s="25"/>
      <c r="AC14" s="24"/>
      <c r="AD14" s="24"/>
      <c r="AE14" s="34"/>
      <c r="AF14" s="34"/>
      <c r="AG14" s="3">
        <f t="shared" si="0"/>
        <v>35995112.429180086</v>
      </c>
    </row>
    <row r="15" spans="1:33" x14ac:dyDescent="0.25">
      <c r="A15">
        <v>103771</v>
      </c>
      <c r="B15" t="s">
        <v>12</v>
      </c>
      <c r="C15" s="3">
        <v>41820145.618318893</v>
      </c>
      <c r="D15" s="3">
        <v>0</v>
      </c>
      <c r="E15" s="3">
        <v>0</v>
      </c>
      <c r="F15" s="3">
        <v>1305620.7382780218</v>
      </c>
      <c r="G15" s="3">
        <v>0</v>
      </c>
      <c r="H15" s="3">
        <v>297577.96000000002</v>
      </c>
      <c r="I15" s="3"/>
      <c r="O15" s="16"/>
      <c r="P15" s="16"/>
      <c r="S15" s="29"/>
      <c r="T15" s="30"/>
      <c r="U15" s="28"/>
      <c r="V15" s="28"/>
      <c r="W15" s="28"/>
      <c r="X15" s="28"/>
      <c r="Y15" s="28">
        <v>111000</v>
      </c>
      <c r="Z15" s="28"/>
      <c r="AA15" s="28"/>
      <c r="AB15" s="25"/>
      <c r="AC15" s="24"/>
      <c r="AD15" s="24"/>
      <c r="AE15" s="34"/>
      <c r="AF15" s="34"/>
      <c r="AG15" s="3">
        <f t="shared" si="0"/>
        <v>43534344.316596918</v>
      </c>
    </row>
    <row r="16" spans="1:33" x14ac:dyDescent="0.25">
      <c r="A16">
        <v>129924</v>
      </c>
      <c r="B16" t="s">
        <v>13</v>
      </c>
      <c r="C16" s="3">
        <v>35110299.642093882</v>
      </c>
      <c r="D16" s="3">
        <v>578811.66310257674</v>
      </c>
      <c r="E16" s="3">
        <v>195905.44</v>
      </c>
      <c r="F16" s="3">
        <v>994934.62990274536</v>
      </c>
      <c r="G16" s="3">
        <v>0</v>
      </c>
      <c r="H16" s="3">
        <v>249056.51</v>
      </c>
      <c r="I16" s="3"/>
      <c r="O16" s="16"/>
      <c r="P16" s="16"/>
      <c r="S16" s="29"/>
      <c r="T16" s="30"/>
      <c r="U16" s="28"/>
      <c r="V16" s="28"/>
      <c r="W16" s="28">
        <v>476734</v>
      </c>
      <c r="X16" s="28"/>
      <c r="Y16" s="28">
        <v>394278</v>
      </c>
      <c r="Z16" s="28"/>
      <c r="AA16" s="28"/>
      <c r="AB16" s="25"/>
      <c r="AC16" s="24"/>
      <c r="AD16" s="24"/>
      <c r="AE16" s="34"/>
      <c r="AF16" s="34"/>
      <c r="AG16" s="3">
        <f t="shared" si="0"/>
        <v>38000019.885099195</v>
      </c>
    </row>
    <row r="17" spans="1:33" x14ac:dyDescent="0.25">
      <c r="A17">
        <v>103812</v>
      </c>
      <c r="B17" t="s">
        <v>14</v>
      </c>
      <c r="C17" s="3">
        <v>5257157.1948379539</v>
      </c>
      <c r="D17" s="3">
        <v>0</v>
      </c>
      <c r="E17" s="3">
        <v>0</v>
      </c>
      <c r="F17" s="3">
        <v>152215.89416288189</v>
      </c>
      <c r="G17" s="3">
        <v>0</v>
      </c>
      <c r="H17" s="3">
        <v>75000</v>
      </c>
      <c r="I17" s="3"/>
      <c r="O17" s="16"/>
      <c r="P17" s="16"/>
      <c r="AB17" s="25"/>
      <c r="AC17" s="24"/>
      <c r="AD17" s="24"/>
      <c r="AE17" s="34"/>
      <c r="AF17" s="34"/>
      <c r="AG17" s="3">
        <f t="shared" si="0"/>
        <v>5484373.089000836</v>
      </c>
    </row>
    <row r="18" spans="1:33" x14ac:dyDescent="0.25">
      <c r="A18">
        <v>103804</v>
      </c>
      <c r="B18" t="s">
        <v>15</v>
      </c>
      <c r="C18" s="3">
        <v>45382465.603748582</v>
      </c>
      <c r="D18" s="3">
        <v>0</v>
      </c>
      <c r="E18" s="3">
        <v>0</v>
      </c>
      <c r="F18" s="3">
        <v>1403089.4760274945</v>
      </c>
      <c r="G18" s="3">
        <v>1709256.5679068337</v>
      </c>
      <c r="H18" s="3">
        <v>314102.47591337189</v>
      </c>
      <c r="I18" s="3"/>
      <c r="O18" s="16"/>
      <c r="P18" s="16"/>
      <c r="S18" s="29"/>
      <c r="T18" s="30">
        <v>149341</v>
      </c>
      <c r="U18" s="28"/>
      <c r="V18" s="28"/>
      <c r="W18" s="28"/>
      <c r="X18" s="28"/>
      <c r="Y18" s="28">
        <v>152790</v>
      </c>
      <c r="Z18" s="28"/>
      <c r="AA18" s="28"/>
      <c r="AB18" s="25"/>
      <c r="AC18" s="24"/>
      <c r="AD18" s="24"/>
      <c r="AE18" s="34"/>
      <c r="AF18" s="34"/>
      <c r="AG18" s="3">
        <f t="shared" si="0"/>
        <v>49111045.123596281</v>
      </c>
    </row>
    <row r="19" spans="1:33" x14ac:dyDescent="0.25">
      <c r="A19">
        <v>110131</v>
      </c>
      <c r="B19" t="s">
        <v>16</v>
      </c>
      <c r="C19" s="3">
        <v>329683585.60000002</v>
      </c>
      <c r="D19" s="3">
        <v>18582827.905726124</v>
      </c>
      <c r="E19" s="3">
        <v>2344312.0499999998</v>
      </c>
      <c r="F19" s="3"/>
      <c r="G19" s="3">
        <v>1629164.6020580449</v>
      </c>
      <c r="H19" s="3">
        <v>799804.50680919259</v>
      </c>
      <c r="I19" s="3">
        <v>12113000</v>
      </c>
      <c r="J19" s="5">
        <v>8592000</v>
      </c>
      <c r="K19" s="5">
        <v>3187000</v>
      </c>
      <c r="L19" s="5">
        <v>51328000</v>
      </c>
      <c r="M19" s="3">
        <v>3946000</v>
      </c>
      <c r="N19" s="3"/>
      <c r="O19" s="16"/>
      <c r="P19" s="16"/>
      <c r="Q19" s="16">
        <v>20000</v>
      </c>
      <c r="R19" s="16">
        <v>51524317.32</v>
      </c>
      <c r="S19" s="29">
        <v>21264</v>
      </c>
      <c r="T19" s="30">
        <v>12843326</v>
      </c>
      <c r="U19" s="28">
        <v>1056431</v>
      </c>
      <c r="V19" s="28">
        <v>5118830.9400000004</v>
      </c>
      <c r="W19" s="28">
        <v>6328746.7000000002</v>
      </c>
      <c r="X19" s="28">
        <v>14255023</v>
      </c>
      <c r="Y19" s="28">
        <v>4017054.99</v>
      </c>
      <c r="Z19" s="28">
        <v>2004573</v>
      </c>
      <c r="AA19" s="28">
        <v>625000</v>
      </c>
      <c r="AB19" s="25">
        <v>17143594.759999998</v>
      </c>
      <c r="AC19" s="24">
        <v>1544644</v>
      </c>
      <c r="AD19" s="24">
        <v>480500</v>
      </c>
      <c r="AE19" s="34"/>
      <c r="AF19" s="34">
        <v>354000</v>
      </c>
      <c r="AG19" s="3">
        <f>SUM(C19:AF19)</f>
        <v>549543000.37459338</v>
      </c>
    </row>
    <row r="20" spans="1:33" x14ac:dyDescent="0.25">
      <c r="A20">
        <v>116772</v>
      </c>
      <c r="B20" t="s">
        <v>17</v>
      </c>
      <c r="C20" s="3">
        <v>0</v>
      </c>
      <c r="D20" s="3">
        <v>0</v>
      </c>
      <c r="E20" s="3">
        <v>0</v>
      </c>
      <c r="F20" s="3"/>
      <c r="G20" s="3">
        <v>0</v>
      </c>
      <c r="H20" s="3">
        <v>0</v>
      </c>
      <c r="I20" s="3"/>
      <c r="M20" s="3"/>
      <c r="N20" s="3"/>
      <c r="O20" s="16"/>
      <c r="P20" s="16"/>
      <c r="AB20" s="25"/>
      <c r="AC20" s="24"/>
      <c r="AD20" s="24"/>
      <c r="AE20" s="34"/>
      <c r="AF20" s="34"/>
      <c r="AG20" s="3">
        <f t="shared" si="0"/>
        <v>0</v>
      </c>
    </row>
    <row r="21" spans="1:33" x14ac:dyDescent="0.25">
      <c r="A21">
        <v>110114</v>
      </c>
      <c r="B21" t="s">
        <v>18</v>
      </c>
      <c r="C21" s="3">
        <v>270119784.61000001</v>
      </c>
      <c r="D21" s="3">
        <v>8627128.6615355257</v>
      </c>
      <c r="E21" s="3">
        <v>1493908.92</v>
      </c>
      <c r="F21" s="3"/>
      <c r="G21" s="3">
        <v>0</v>
      </c>
      <c r="H21" s="3">
        <v>780229.91205177223</v>
      </c>
      <c r="I21" s="3">
        <v>8314000</v>
      </c>
      <c r="J21" s="5">
        <v>6448000</v>
      </c>
      <c r="K21" s="5">
        <v>2391000</v>
      </c>
      <c r="L21" s="5">
        <v>38517000</v>
      </c>
      <c r="M21" s="3">
        <v>2961000</v>
      </c>
      <c r="N21" s="3"/>
      <c r="O21" s="16"/>
      <c r="P21" s="16"/>
      <c r="R21" s="16">
        <v>31708554.280000001</v>
      </c>
      <c r="S21" s="29">
        <v>29799</v>
      </c>
      <c r="T21" s="30">
        <v>10603211</v>
      </c>
      <c r="U21" s="28">
        <v>2186913</v>
      </c>
      <c r="V21" s="28">
        <f>4618032.9+298841.4</f>
        <v>4916874.3000000007</v>
      </c>
      <c r="W21" s="28">
        <v>4374057</v>
      </c>
      <c r="X21" s="28">
        <f>7773776.67+959480</f>
        <v>8733256.6699999999</v>
      </c>
      <c r="Y21" s="28">
        <v>1062878.43</v>
      </c>
      <c r="Z21" s="28">
        <v>514880.74</v>
      </c>
      <c r="AA21" s="28"/>
      <c r="AB21" s="25">
        <v>8726584.1600000001</v>
      </c>
      <c r="AC21" s="24">
        <v>1318134</v>
      </c>
      <c r="AD21" s="24">
        <v>300000</v>
      </c>
      <c r="AE21" s="34"/>
      <c r="AF21" s="34"/>
      <c r="AG21" s="3">
        <f t="shared" si="0"/>
        <v>414127194.68358743</v>
      </c>
    </row>
    <row r="22" spans="1:33" x14ac:dyDescent="0.25">
      <c r="A22">
        <v>115791</v>
      </c>
      <c r="B22" t="s">
        <v>19</v>
      </c>
      <c r="C22" s="3">
        <v>120373956.73999999</v>
      </c>
      <c r="D22" s="3">
        <v>5684513.8580077244</v>
      </c>
      <c r="E22" s="3">
        <v>818640.85</v>
      </c>
      <c r="F22" s="3"/>
      <c r="G22" s="3">
        <v>0</v>
      </c>
      <c r="H22" s="3">
        <v>480663.9226590239</v>
      </c>
      <c r="I22" s="3">
        <v>3523000</v>
      </c>
      <c r="J22" s="5">
        <v>2433000</v>
      </c>
      <c r="K22" s="5">
        <v>902000</v>
      </c>
      <c r="L22" s="5">
        <v>14534000</v>
      </c>
      <c r="M22" s="3">
        <v>1117000</v>
      </c>
      <c r="N22" s="3"/>
      <c r="O22" s="16"/>
      <c r="P22" s="16"/>
      <c r="R22" s="16">
        <v>13458072.34</v>
      </c>
      <c r="S22" s="29"/>
      <c r="T22" s="30">
        <v>3285502</v>
      </c>
      <c r="U22" s="28"/>
      <c r="V22" s="28">
        <v>685192</v>
      </c>
      <c r="W22" s="28">
        <v>1197200</v>
      </c>
      <c r="X22" s="28">
        <v>3192688</v>
      </c>
      <c r="Y22" s="28">
        <v>501728.77</v>
      </c>
      <c r="Z22" s="28">
        <f>788925+905479</f>
        <v>1694404</v>
      </c>
      <c r="AA22" s="28">
        <v>1637758</v>
      </c>
      <c r="AB22" s="25">
        <v>2200228</v>
      </c>
      <c r="AC22" s="24">
        <v>552592</v>
      </c>
      <c r="AD22" s="24">
        <v>1979296</v>
      </c>
      <c r="AE22" s="34"/>
      <c r="AF22" s="34"/>
      <c r="AG22" s="3">
        <f t="shared" si="0"/>
        <v>180251436.48066676</v>
      </c>
    </row>
    <row r="23" spans="1:33" x14ac:dyDescent="0.25">
      <c r="A23">
        <v>110148</v>
      </c>
      <c r="B23" t="s">
        <v>20</v>
      </c>
      <c r="C23" s="3">
        <v>88865898.540000007</v>
      </c>
      <c r="D23" s="3">
        <v>1055861.2642103012</v>
      </c>
      <c r="E23" s="3">
        <v>389997.55</v>
      </c>
      <c r="F23" s="3"/>
      <c r="G23" s="3">
        <v>3923429.0385079393</v>
      </c>
      <c r="H23" s="3">
        <v>333288.39157891431</v>
      </c>
      <c r="I23" s="3">
        <v>3922000</v>
      </c>
      <c r="J23" s="5">
        <v>2062000</v>
      </c>
      <c r="K23" s="5">
        <v>765000</v>
      </c>
      <c r="L23" s="5">
        <v>12317000</v>
      </c>
      <c r="M23" s="3">
        <v>947000</v>
      </c>
      <c r="N23" s="3"/>
      <c r="O23" s="16"/>
      <c r="P23" s="16"/>
      <c r="R23" s="16">
        <v>11014625.01</v>
      </c>
      <c r="S23" s="29">
        <v>3338</v>
      </c>
      <c r="T23" s="30">
        <v>2090774</v>
      </c>
      <c r="U23" s="31"/>
      <c r="V23" s="28">
        <v>804469.05</v>
      </c>
      <c r="W23" s="28">
        <v>712379</v>
      </c>
      <c r="X23" s="28">
        <v>9339198</v>
      </c>
      <c r="Y23" s="28">
        <v>495570</v>
      </c>
      <c r="Z23" s="28">
        <v>816128.64</v>
      </c>
      <c r="AA23" s="28"/>
      <c r="AB23" s="25">
        <v>3744037.5</v>
      </c>
      <c r="AC23" s="24">
        <v>420932</v>
      </c>
      <c r="AD23" s="24">
        <v>3000000</v>
      </c>
      <c r="AE23" s="34"/>
      <c r="AF23" s="34"/>
      <c r="AG23" s="3">
        <f t="shared" si="0"/>
        <v>147022925.98429716</v>
      </c>
    </row>
    <row r="24" spans="1:33" x14ac:dyDescent="0.25">
      <c r="A24">
        <v>110189</v>
      </c>
      <c r="B24" t="s">
        <v>21</v>
      </c>
      <c r="C24" s="3">
        <v>41051528.170000002</v>
      </c>
      <c r="D24" s="3">
        <v>2129596.7589387451</v>
      </c>
      <c r="E24" s="3">
        <v>27927.21</v>
      </c>
      <c r="F24" s="3"/>
      <c r="G24" s="3">
        <v>0</v>
      </c>
      <c r="H24" s="3">
        <v>161821.48471060061</v>
      </c>
      <c r="I24" s="3">
        <v>768000</v>
      </c>
      <c r="J24" s="5">
        <v>640000</v>
      </c>
      <c r="K24" s="5">
        <v>237000</v>
      </c>
      <c r="L24" s="5">
        <v>3820000</v>
      </c>
      <c r="M24" s="3">
        <v>294000</v>
      </c>
      <c r="N24" s="3"/>
      <c r="O24" s="16"/>
      <c r="P24" s="16"/>
      <c r="R24" s="16">
        <v>2832411.23</v>
      </c>
      <c r="S24" s="29">
        <f>19900+42699</f>
        <v>62599</v>
      </c>
      <c r="T24" s="30">
        <v>746705</v>
      </c>
      <c r="U24" s="28"/>
      <c r="V24" s="28">
        <v>244000</v>
      </c>
      <c r="W24" s="31">
        <v>5437630.5</v>
      </c>
      <c r="X24" s="31">
        <v>365000</v>
      </c>
      <c r="Y24" s="28">
        <v>279920.3</v>
      </c>
      <c r="Z24" s="28"/>
      <c r="AA24" s="28"/>
      <c r="AB24" s="25"/>
      <c r="AC24" s="24">
        <v>163882</v>
      </c>
      <c r="AD24" s="24">
        <v>1600000</v>
      </c>
      <c r="AE24" s="34"/>
      <c r="AF24" s="34"/>
      <c r="AG24" s="3">
        <f t="shared" si="0"/>
        <v>60862021.653649345</v>
      </c>
    </row>
    <row r="25" spans="1:33" s="15" customFormat="1" x14ac:dyDescent="0.25">
      <c r="B25" s="15" t="s">
        <v>92</v>
      </c>
      <c r="C25" s="3"/>
      <c r="D25" s="3"/>
      <c r="E25" s="3"/>
      <c r="F25" s="3"/>
      <c r="G25" s="3"/>
      <c r="H25" s="3"/>
      <c r="I25" s="3"/>
      <c r="J25" s="5"/>
      <c r="K25" s="5"/>
      <c r="L25" s="5"/>
      <c r="M25" s="3"/>
      <c r="N25" s="3">
        <v>12861250</v>
      </c>
      <c r="O25" s="16">
        <v>1204160.6000000001</v>
      </c>
      <c r="P25" s="16"/>
      <c r="S25" s="22"/>
      <c r="T25" s="22"/>
      <c r="U25" s="22"/>
      <c r="V25" s="22"/>
      <c r="W25" s="22"/>
      <c r="X25" s="22"/>
      <c r="Y25" s="22"/>
      <c r="Z25" s="22"/>
      <c r="AB25" s="21"/>
      <c r="AC25" s="21"/>
      <c r="AE25" s="3"/>
      <c r="AF25" s="3"/>
      <c r="AG25" s="3">
        <f t="shared" si="0"/>
        <v>14065410.6</v>
      </c>
    </row>
    <row r="26" spans="1:33" s="15" customFormat="1" x14ac:dyDescent="0.25">
      <c r="B26" s="15" t="s">
        <v>93</v>
      </c>
      <c r="C26" s="3"/>
      <c r="D26" s="3"/>
      <c r="E26" s="3"/>
      <c r="F26" s="3"/>
      <c r="G26" s="3"/>
      <c r="H26" s="3"/>
      <c r="I26" s="3"/>
      <c r="J26" s="5"/>
      <c r="K26" s="5"/>
      <c r="L26" s="5"/>
      <c r="M26" s="3"/>
      <c r="N26" s="3">
        <v>8691708</v>
      </c>
      <c r="O26" s="16">
        <v>941734.2</v>
      </c>
      <c r="P26" s="16"/>
      <c r="Q26" s="15">
        <v>741649.54</v>
      </c>
      <c r="S26" s="22"/>
      <c r="T26" s="22"/>
      <c r="U26" s="22"/>
      <c r="V26" s="22"/>
      <c r="W26" s="22"/>
      <c r="X26" s="22"/>
      <c r="Y26" s="22"/>
      <c r="Z26" s="22"/>
      <c r="AB26" s="21"/>
      <c r="AC26" s="21"/>
      <c r="AE26" s="3"/>
      <c r="AF26" s="3"/>
      <c r="AG26" s="3">
        <f t="shared" si="0"/>
        <v>10375091.739999998</v>
      </c>
    </row>
    <row r="27" spans="1:33" s="15" customFormat="1" x14ac:dyDescent="0.25">
      <c r="B27" s="15" t="s">
        <v>94</v>
      </c>
      <c r="C27" s="3"/>
      <c r="D27" s="3"/>
      <c r="E27" s="3"/>
      <c r="F27" s="3"/>
      <c r="G27" s="3"/>
      <c r="H27" s="3"/>
      <c r="I27" s="3"/>
      <c r="J27" s="5"/>
      <c r="K27" s="5"/>
      <c r="L27" s="5"/>
      <c r="M27" s="3"/>
      <c r="N27" s="3">
        <v>2572808</v>
      </c>
      <c r="O27" s="16">
        <v>362160.2</v>
      </c>
      <c r="P27" s="16"/>
      <c r="S27" s="22"/>
      <c r="T27" s="22"/>
      <c r="U27" s="22"/>
      <c r="V27" s="22"/>
      <c r="W27" s="22"/>
      <c r="X27" s="22"/>
      <c r="Y27" s="22"/>
      <c r="Z27" s="22"/>
      <c r="AB27" s="21"/>
      <c r="AC27" s="21"/>
      <c r="AE27" s="3"/>
      <c r="AF27" s="3"/>
      <c r="AG27" s="3">
        <f t="shared" si="0"/>
        <v>2934968.2</v>
      </c>
    </row>
    <row r="28" spans="1:33" s="15" customFormat="1" x14ac:dyDescent="0.25">
      <c r="B28" s="15" t="s">
        <v>95</v>
      </c>
      <c r="C28" s="3"/>
      <c r="D28" s="3"/>
      <c r="E28" s="3"/>
      <c r="F28" s="3"/>
      <c r="G28" s="3"/>
      <c r="H28" s="3"/>
      <c r="I28" s="3"/>
      <c r="J28" s="5"/>
      <c r="K28" s="5"/>
      <c r="L28" s="5"/>
      <c r="M28" s="3"/>
      <c r="N28" s="3">
        <v>2581108</v>
      </c>
      <c r="O28" s="16">
        <v>327738.8</v>
      </c>
      <c r="P28" s="16"/>
      <c r="S28" s="22"/>
      <c r="T28" s="22"/>
      <c r="U28" s="22"/>
      <c r="V28" s="22"/>
      <c r="W28" s="22"/>
      <c r="X28" s="22"/>
      <c r="Y28" s="22"/>
      <c r="Z28" s="22"/>
      <c r="AB28" s="21"/>
      <c r="AC28" s="21"/>
      <c r="AE28" s="3"/>
      <c r="AF28" s="3"/>
      <c r="AG28" s="3">
        <f t="shared" si="0"/>
        <v>2908846.8</v>
      </c>
    </row>
    <row r="29" spans="1:33" s="15" customFormat="1" x14ac:dyDescent="0.25">
      <c r="B29" s="15" t="s">
        <v>96</v>
      </c>
      <c r="C29" s="3"/>
      <c r="D29" s="3"/>
      <c r="E29" s="3"/>
      <c r="F29" s="3"/>
      <c r="G29" s="3"/>
      <c r="H29" s="3"/>
      <c r="I29" s="3"/>
      <c r="J29" s="5"/>
      <c r="K29" s="5"/>
      <c r="L29" s="5"/>
      <c r="M29" s="3"/>
      <c r="N29" s="3">
        <v>1002126</v>
      </c>
      <c r="O29" s="16">
        <v>106206.2</v>
      </c>
      <c r="P29" s="16"/>
      <c r="S29" s="22"/>
      <c r="T29" s="22"/>
      <c r="U29" s="22"/>
      <c r="V29" s="22"/>
      <c r="W29" s="22"/>
      <c r="X29" s="22"/>
      <c r="Y29" s="22"/>
      <c r="Z29" s="22"/>
      <c r="AB29" s="21"/>
      <c r="AC29" s="21"/>
      <c r="AE29" s="3"/>
      <c r="AF29" s="3"/>
      <c r="AG29" s="3">
        <f t="shared" si="0"/>
        <v>1108332.2</v>
      </c>
    </row>
    <row r="30" spans="1:33" s="15" customFormat="1" x14ac:dyDescent="0.25">
      <c r="B30" s="15" t="s">
        <v>100</v>
      </c>
      <c r="C30" s="3"/>
      <c r="D30" s="3"/>
      <c r="E30" s="3"/>
      <c r="F30" s="3"/>
      <c r="G30" s="3"/>
      <c r="H30" s="3"/>
      <c r="I30" s="3"/>
      <c r="J30" s="5"/>
      <c r="K30" s="5"/>
      <c r="L30" s="5"/>
      <c r="M30" s="3"/>
      <c r="N30" s="3"/>
      <c r="O30" s="16"/>
      <c r="P30" s="16">
        <v>1828890</v>
      </c>
      <c r="S30" s="29"/>
      <c r="T30" s="30">
        <v>149341</v>
      </c>
      <c r="U30" s="28"/>
      <c r="V30" s="28"/>
      <c r="W30" s="28"/>
      <c r="X30" s="28"/>
      <c r="Y30" s="28"/>
      <c r="Z30" s="28">
        <v>1348350.77</v>
      </c>
      <c r="AA30" s="28"/>
      <c r="AB30" s="21"/>
      <c r="AC30" s="21"/>
      <c r="AE30" s="3"/>
      <c r="AF30" s="3"/>
      <c r="AG30" s="3">
        <f t="shared" si="0"/>
        <v>3326581.77</v>
      </c>
    </row>
    <row r="31" spans="1:33" s="15" customFormat="1" x14ac:dyDescent="0.25">
      <c r="B31" s="15" t="s">
        <v>101</v>
      </c>
      <c r="C31" s="3"/>
      <c r="D31" s="3"/>
      <c r="E31" s="3"/>
      <c r="F31" s="3"/>
      <c r="G31" s="3"/>
      <c r="H31" s="3"/>
      <c r="I31" s="3"/>
      <c r="J31" s="5"/>
      <c r="K31" s="5"/>
      <c r="L31" s="5"/>
      <c r="M31" s="3"/>
      <c r="N31" s="3"/>
      <c r="O31" s="16"/>
      <c r="P31" s="16">
        <v>224315</v>
      </c>
      <c r="S31" s="22"/>
      <c r="T31" s="22"/>
      <c r="U31" s="22"/>
      <c r="V31" s="22"/>
      <c r="W31" s="22"/>
      <c r="X31" s="22"/>
      <c r="Y31" s="22"/>
      <c r="Z31" s="22"/>
      <c r="AB31" s="21"/>
      <c r="AC31" s="21"/>
      <c r="AE31" s="3"/>
      <c r="AF31" s="3"/>
      <c r="AG31" s="3">
        <f t="shared" si="0"/>
        <v>224315</v>
      </c>
    </row>
    <row r="32" spans="1:33" s="15" customFormat="1" x14ac:dyDescent="0.25">
      <c r="B32" s="15" t="s">
        <v>102</v>
      </c>
      <c r="C32" s="3"/>
      <c r="D32" s="3"/>
      <c r="E32" s="3"/>
      <c r="F32" s="3"/>
      <c r="G32" s="3"/>
      <c r="H32" s="3"/>
      <c r="I32" s="3"/>
      <c r="J32" s="5"/>
      <c r="K32" s="5"/>
      <c r="L32" s="5"/>
      <c r="M32" s="3"/>
      <c r="N32" s="3"/>
      <c r="O32" s="16"/>
      <c r="P32" s="16">
        <v>425000</v>
      </c>
      <c r="S32" s="29">
        <v>53227</v>
      </c>
      <c r="T32" s="30"/>
      <c r="U32" s="28"/>
      <c r="V32" s="28"/>
      <c r="W32" s="28"/>
      <c r="X32" s="28"/>
      <c r="Y32" s="28"/>
      <c r="Z32" s="28"/>
      <c r="AA32" s="28"/>
      <c r="AB32" s="21"/>
      <c r="AC32" s="21"/>
      <c r="AE32" s="3"/>
      <c r="AF32" s="3"/>
      <c r="AG32" s="3">
        <f t="shared" si="0"/>
        <v>478227</v>
      </c>
    </row>
    <row r="33" spans="1:33" s="15" customFormat="1" x14ac:dyDescent="0.25">
      <c r="B33" s="15" t="s">
        <v>103</v>
      </c>
      <c r="C33" s="3"/>
      <c r="D33" s="3"/>
      <c r="E33" s="3"/>
      <c r="F33" s="3"/>
      <c r="G33" s="3"/>
      <c r="H33" s="3"/>
      <c r="I33" s="3"/>
      <c r="J33" s="5"/>
      <c r="K33" s="5"/>
      <c r="L33" s="5"/>
      <c r="M33" s="3"/>
      <c r="N33" s="3"/>
      <c r="O33" s="16"/>
      <c r="P33" s="16">
        <v>255000</v>
      </c>
      <c r="S33" s="22"/>
      <c r="T33" s="22"/>
      <c r="U33" s="22"/>
      <c r="V33" s="22"/>
      <c r="W33" s="22"/>
      <c r="X33" s="22"/>
      <c r="Y33" s="22"/>
      <c r="Z33" s="22"/>
      <c r="AB33" s="21"/>
      <c r="AC33" s="21"/>
      <c r="AE33" s="3"/>
      <c r="AF33" s="3"/>
      <c r="AG33" s="3">
        <f t="shared" si="0"/>
        <v>255000</v>
      </c>
    </row>
    <row r="34" spans="1:33" s="22" customFormat="1" x14ac:dyDescent="0.25">
      <c r="B34" s="22" t="s">
        <v>120</v>
      </c>
      <c r="C34" s="3"/>
      <c r="D34" s="3"/>
      <c r="E34" s="3"/>
      <c r="F34" s="3"/>
      <c r="G34" s="3"/>
      <c r="H34" s="3"/>
      <c r="I34" s="3"/>
      <c r="J34" s="5"/>
      <c r="K34" s="5"/>
      <c r="L34" s="5"/>
      <c r="M34" s="3"/>
      <c r="N34" s="3"/>
      <c r="O34" s="16"/>
      <c r="P34" s="16"/>
      <c r="S34" s="29"/>
      <c r="T34" s="30"/>
      <c r="U34" s="31"/>
      <c r="V34" s="28"/>
      <c r="W34" s="31"/>
      <c r="X34" s="31">
        <v>417781</v>
      </c>
      <c r="Y34" s="28"/>
      <c r="Z34" s="31"/>
      <c r="AA34" s="28"/>
      <c r="AE34" s="3"/>
      <c r="AF34" s="3"/>
      <c r="AG34" s="3"/>
    </row>
    <row r="35" spans="1:33" x14ac:dyDescent="0.25">
      <c r="B35" t="s">
        <v>22</v>
      </c>
      <c r="C35" s="3">
        <f t="shared" ref="C35:H35" si="1">SUM(C3:C24)</f>
        <v>1424612095.843107</v>
      </c>
      <c r="D35" s="3">
        <f t="shared" si="1"/>
        <v>45996670.924185537</v>
      </c>
      <c r="E35" s="3">
        <f t="shared" si="1"/>
        <v>6612751.9399999995</v>
      </c>
      <c r="F35" s="3">
        <f t="shared" si="1"/>
        <v>16307195.414573258</v>
      </c>
      <c r="G35" s="3">
        <f t="shared" si="1"/>
        <v>9766000</v>
      </c>
      <c r="H35" s="3">
        <f t="shared" si="1"/>
        <v>6595000.0034245281</v>
      </c>
      <c r="I35" s="3">
        <v>28640000</v>
      </c>
      <c r="J35" s="5">
        <f>SUM(J19:J24)</f>
        <v>20175000</v>
      </c>
      <c r="K35" s="5">
        <f>SUM(K19:K24)</f>
        <v>7482000</v>
      </c>
      <c r="L35" s="5">
        <f>SUM(L19:L24)</f>
        <v>120516000</v>
      </c>
      <c r="M35" s="3">
        <f>SUM(M19:M24)</f>
        <v>9265000</v>
      </c>
      <c r="N35" s="3">
        <f>SUM(N25:N29)</f>
        <v>27709000</v>
      </c>
      <c r="O35" s="3">
        <f>SUM(O25:O29)</f>
        <v>2942000</v>
      </c>
      <c r="P35" s="3">
        <f>SUM(P30:P33)</f>
        <v>2733205</v>
      </c>
      <c r="Q35" s="3">
        <f>SUM(Q3:Q33)</f>
        <v>772434.54</v>
      </c>
      <c r="R35" s="3">
        <f>SUM(R3:R33)</f>
        <v>110537980.18000001</v>
      </c>
      <c r="S35" s="3">
        <f t="shared" ref="S35:Z35" si="2">SUM(S3:S33)</f>
        <v>255222</v>
      </c>
      <c r="T35" s="3">
        <f t="shared" si="2"/>
        <v>29868200</v>
      </c>
      <c r="U35" s="3">
        <f t="shared" si="2"/>
        <v>3243344</v>
      </c>
      <c r="V35" s="3">
        <f t="shared" si="2"/>
        <v>11769366.290000003</v>
      </c>
      <c r="W35" s="3">
        <f t="shared" si="2"/>
        <v>18647164.199999999</v>
      </c>
      <c r="X35" s="3">
        <f t="shared" si="2"/>
        <v>36156008.670000002</v>
      </c>
      <c r="Y35" s="3">
        <f t="shared" si="2"/>
        <v>9530748.1699999999</v>
      </c>
      <c r="Z35" s="3">
        <f t="shared" si="2"/>
        <v>6378337.1500000004</v>
      </c>
      <c r="AA35" s="3">
        <f>SUM(AA3:AA33)</f>
        <v>2262758</v>
      </c>
      <c r="AB35" s="3">
        <f>SUM(AB3:AB33)</f>
        <v>32264444.419999998</v>
      </c>
      <c r="AC35" s="3">
        <f>SUM(AC3:AC33)</f>
        <v>4000184</v>
      </c>
      <c r="AD35" s="3">
        <f>SUM(AD3:AD33)</f>
        <v>7359796</v>
      </c>
      <c r="AE35" s="3">
        <f t="shared" ref="AE35:AF35" si="3">SUM(AE3:AE33)</f>
        <v>0</v>
      </c>
      <c r="AF35" s="3">
        <f t="shared" si="3"/>
        <v>354000</v>
      </c>
      <c r="AG35" s="7">
        <f>SUM(C35:AF35)</f>
        <v>2002751906.7452908</v>
      </c>
    </row>
    <row r="36" spans="1:33" x14ac:dyDescent="0.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6"/>
      <c r="P36" s="16"/>
      <c r="AE36" s="35"/>
      <c r="AF36" s="35"/>
      <c r="AG36" s="3"/>
    </row>
    <row r="37" spans="1:33" x14ac:dyDescent="0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6"/>
      <c r="P37" s="16"/>
      <c r="AE37" s="35"/>
      <c r="AF37" s="35"/>
      <c r="AG37" s="3"/>
    </row>
    <row r="38" spans="1:33" ht="15.75" x14ac:dyDescent="0.25">
      <c r="A38" s="1">
        <v>2013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6"/>
      <c r="P38" s="16"/>
      <c r="AE38" s="35"/>
      <c r="AF38" s="35"/>
      <c r="AG38" s="3"/>
    </row>
    <row r="39" spans="1:33" x14ac:dyDescent="0.2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6"/>
      <c r="P39" s="16"/>
      <c r="AE39" s="35"/>
      <c r="AF39" s="35"/>
      <c r="AG39" s="3"/>
    </row>
    <row r="40" spans="1:33" ht="75" x14ac:dyDescent="0.25">
      <c r="C40" s="3" t="s">
        <v>49</v>
      </c>
      <c r="D40" s="2" t="s">
        <v>53</v>
      </c>
      <c r="E40" s="2" t="s">
        <v>54</v>
      </c>
      <c r="F40" s="4" t="s">
        <v>48</v>
      </c>
      <c r="G40" s="3" t="s">
        <v>47</v>
      </c>
      <c r="H40" s="3" t="s">
        <v>46</v>
      </c>
      <c r="I40" s="4" t="s">
        <v>57</v>
      </c>
      <c r="J40" t="s">
        <v>50</v>
      </c>
      <c r="K40" t="s">
        <v>51</v>
      </c>
      <c r="L40" t="s">
        <v>58</v>
      </c>
      <c r="M40" t="s">
        <v>52</v>
      </c>
      <c r="N40" s="2" t="s">
        <v>97</v>
      </c>
      <c r="O40" s="17" t="s">
        <v>98</v>
      </c>
      <c r="P40" s="17" t="s">
        <v>104</v>
      </c>
      <c r="Q40" s="16" t="s">
        <v>106</v>
      </c>
      <c r="S40" s="17" t="s">
        <v>111</v>
      </c>
      <c r="T40" s="17" t="s">
        <v>119</v>
      </c>
      <c r="U40" s="17" t="s">
        <v>112</v>
      </c>
      <c r="V40" s="17" t="s">
        <v>113</v>
      </c>
      <c r="W40" s="17" t="s">
        <v>114</v>
      </c>
      <c r="X40" s="17" t="s">
        <v>115</v>
      </c>
      <c r="Y40" s="17" t="s">
        <v>116</v>
      </c>
      <c r="Z40" s="17" t="s">
        <v>117</v>
      </c>
      <c r="AA40" s="17" t="s">
        <v>118</v>
      </c>
      <c r="AB40" s="23" t="s">
        <v>108</v>
      </c>
      <c r="AC40" s="24" t="s">
        <v>109</v>
      </c>
      <c r="AD40" s="24" t="s">
        <v>110</v>
      </c>
      <c r="AE40" s="24" t="s">
        <v>125</v>
      </c>
      <c r="AF40" s="24" t="s">
        <v>124</v>
      </c>
      <c r="AG40" s="3"/>
    </row>
    <row r="41" spans="1:33" x14ac:dyDescent="0.25">
      <c r="B41" t="s">
        <v>0</v>
      </c>
      <c r="C41" s="3">
        <v>49968757.799999997</v>
      </c>
      <c r="D41" s="3">
        <v>470269.09</v>
      </c>
      <c r="E41" s="3">
        <v>249528.32000000001</v>
      </c>
      <c r="F41" s="3">
        <v>1127706.7</v>
      </c>
      <c r="G41" s="3"/>
      <c r="H41" s="3">
        <v>311051.85032428009</v>
      </c>
      <c r="I41" s="3"/>
      <c r="O41" s="16"/>
      <c r="P41" s="16"/>
      <c r="S41" s="29">
        <v>8415</v>
      </c>
      <c r="T41" s="30"/>
      <c r="U41" s="28"/>
      <c r="V41" s="28"/>
      <c r="W41" s="28">
        <v>85117</v>
      </c>
      <c r="X41" s="28"/>
      <c r="Y41" s="28">
        <v>281362</v>
      </c>
      <c r="Z41" s="28"/>
      <c r="AA41" s="28"/>
      <c r="AB41" s="25"/>
      <c r="AC41" s="24"/>
      <c r="AD41" s="24"/>
      <c r="AE41" s="34"/>
      <c r="AF41" s="34"/>
      <c r="AG41" s="3">
        <f>SUM(C41:AF41)</f>
        <v>52502207.760324284</v>
      </c>
    </row>
    <row r="42" spans="1:33" x14ac:dyDescent="0.25">
      <c r="B42" t="s">
        <v>1</v>
      </c>
      <c r="C42" s="3">
        <v>30464277.300000001</v>
      </c>
      <c r="D42" s="3">
        <v>2146815.08</v>
      </c>
      <c r="E42" s="3">
        <v>160273.85999999999</v>
      </c>
      <c r="F42" s="3">
        <v>412259.81</v>
      </c>
      <c r="G42" s="3">
        <v>824162.71</v>
      </c>
      <c r="H42" s="3">
        <v>170502.08072547443</v>
      </c>
      <c r="I42" s="3"/>
      <c r="O42" s="16"/>
      <c r="P42" s="16"/>
      <c r="S42" s="29">
        <v>52680</v>
      </c>
      <c r="T42" s="30"/>
      <c r="U42" s="28"/>
      <c r="V42" s="28"/>
      <c r="W42" s="28"/>
      <c r="X42" s="28"/>
      <c r="Y42" s="28"/>
      <c r="Z42" s="28"/>
      <c r="AA42" s="28"/>
      <c r="AB42" s="25"/>
      <c r="AC42" s="24"/>
      <c r="AD42" s="24"/>
      <c r="AE42" s="34"/>
      <c r="AF42" s="34"/>
      <c r="AG42" s="3">
        <f t="shared" ref="AG42:AG77" si="4">SUM(C42:AF42)</f>
        <v>34230970.840725474</v>
      </c>
    </row>
    <row r="43" spans="1:33" x14ac:dyDescent="0.25">
      <c r="B43" t="s">
        <v>23</v>
      </c>
      <c r="C43" s="3">
        <v>48328217.18</v>
      </c>
      <c r="D43" s="3">
        <v>5570445</v>
      </c>
      <c r="E43" s="3">
        <v>503602.32</v>
      </c>
      <c r="F43" s="3">
        <v>412889.26</v>
      </c>
      <c r="G43" s="3"/>
      <c r="H43" s="3">
        <v>263468.87361370074</v>
      </c>
      <c r="I43" s="3"/>
      <c r="O43" s="16"/>
      <c r="P43" s="16"/>
      <c r="S43" s="29">
        <v>500</v>
      </c>
      <c r="T43" s="30"/>
      <c r="U43" s="28"/>
      <c r="V43" s="28"/>
      <c r="W43" s="28"/>
      <c r="X43" s="31"/>
      <c r="Y43" s="28"/>
      <c r="Z43" s="28"/>
      <c r="AA43" s="28"/>
      <c r="AB43" s="25"/>
      <c r="AC43" s="24"/>
      <c r="AD43" s="24"/>
      <c r="AE43" s="34"/>
      <c r="AF43" s="34"/>
      <c r="AG43" s="3">
        <f t="shared" si="4"/>
        <v>55079122.633613698</v>
      </c>
    </row>
    <row r="44" spans="1:33" x14ac:dyDescent="0.25">
      <c r="B44" t="s">
        <v>3</v>
      </c>
      <c r="C44" s="3">
        <v>84985729.180000007</v>
      </c>
      <c r="D44" s="3">
        <v>7453414.5800000001</v>
      </c>
      <c r="E44" s="3">
        <v>470464.74</v>
      </c>
      <c r="F44" s="3">
        <v>1365986.62</v>
      </c>
      <c r="G44" s="3"/>
      <c r="H44" s="3">
        <v>413306.98288487445</v>
      </c>
      <c r="I44" s="3"/>
      <c r="O44" s="16"/>
      <c r="P44" s="16"/>
      <c r="S44" s="29"/>
      <c r="T44" s="30"/>
      <c r="U44" s="28"/>
      <c r="V44" s="28"/>
      <c r="W44" s="28"/>
      <c r="X44" s="28">
        <v>350900</v>
      </c>
      <c r="Y44" s="28">
        <v>218389</v>
      </c>
      <c r="Z44" s="28"/>
      <c r="AA44" s="28"/>
      <c r="AB44" s="25"/>
      <c r="AC44" s="24"/>
      <c r="AD44" s="24"/>
      <c r="AE44" s="34"/>
      <c r="AF44" s="34"/>
      <c r="AG44" s="3">
        <f t="shared" si="4"/>
        <v>95258191.102884874</v>
      </c>
    </row>
    <row r="45" spans="1:33" x14ac:dyDescent="0.25">
      <c r="B45" t="s">
        <v>24</v>
      </c>
      <c r="C45" s="3">
        <v>0</v>
      </c>
      <c r="D45" s="3">
        <v>0</v>
      </c>
      <c r="E45" s="3">
        <v>0</v>
      </c>
      <c r="F45" s="3">
        <v>0</v>
      </c>
      <c r="G45" s="3"/>
      <c r="H45" s="3">
        <v>0</v>
      </c>
      <c r="I45" s="3"/>
      <c r="O45" s="16"/>
      <c r="P45" s="16"/>
      <c r="AB45" s="25"/>
      <c r="AC45" s="24"/>
      <c r="AD45" s="24"/>
      <c r="AE45" s="34"/>
      <c r="AF45" s="34"/>
      <c r="AG45" s="3">
        <f t="shared" si="4"/>
        <v>0</v>
      </c>
    </row>
    <row r="46" spans="1:33" x14ac:dyDescent="0.25">
      <c r="B46" t="s">
        <v>25</v>
      </c>
      <c r="C46" s="3">
        <v>33311117.02</v>
      </c>
      <c r="D46" s="3">
        <v>4326704.917692339</v>
      </c>
      <c r="E46" s="3">
        <v>496737.13</v>
      </c>
      <c r="F46" s="3">
        <v>126924.46</v>
      </c>
      <c r="G46" s="3">
        <v>304967.2</v>
      </c>
      <c r="H46" s="3">
        <v>145208.3822178916</v>
      </c>
      <c r="I46" s="3"/>
      <c r="O46" s="16"/>
      <c r="P46" s="16"/>
      <c r="S46" s="29"/>
      <c r="T46" s="30"/>
      <c r="U46" s="28"/>
      <c r="V46" s="28">
        <v>31108</v>
      </c>
      <c r="W46" s="28"/>
      <c r="X46" s="28"/>
      <c r="Y46" s="28"/>
      <c r="Z46" s="28"/>
      <c r="AA46" s="28"/>
      <c r="AB46" s="25"/>
      <c r="AC46" s="24"/>
      <c r="AD46" s="24"/>
      <c r="AE46" s="34"/>
      <c r="AF46" s="34"/>
      <c r="AG46" s="3">
        <f t="shared" si="4"/>
        <v>38742767.109910235</v>
      </c>
    </row>
    <row r="47" spans="1:33" x14ac:dyDescent="0.25">
      <c r="B47" t="s">
        <v>26</v>
      </c>
      <c r="C47" s="3">
        <v>24678621.940000001</v>
      </c>
      <c r="D47" s="3">
        <v>842108.16470700712</v>
      </c>
      <c r="E47" s="3">
        <v>29986.78</v>
      </c>
      <c r="F47" s="3">
        <v>536494.26</v>
      </c>
      <c r="G47" s="3"/>
      <c r="H47" s="3">
        <v>176688.32187630096</v>
      </c>
      <c r="I47" s="3"/>
      <c r="O47" s="16"/>
      <c r="P47" s="16"/>
      <c r="S47" s="29">
        <v>36163</v>
      </c>
      <c r="T47" s="30"/>
      <c r="U47" s="28"/>
      <c r="V47" s="28"/>
      <c r="W47" s="28">
        <v>41308</v>
      </c>
      <c r="X47" s="28"/>
      <c r="Y47" s="28">
        <v>492733</v>
      </c>
      <c r="Z47" s="28"/>
      <c r="AA47" s="28"/>
      <c r="AB47" s="25"/>
      <c r="AC47" s="24"/>
      <c r="AD47" s="24"/>
      <c r="AE47" s="34"/>
      <c r="AF47" s="34"/>
      <c r="AG47" s="3">
        <f t="shared" si="4"/>
        <v>26834103.466583315</v>
      </c>
    </row>
    <row r="48" spans="1:33" x14ac:dyDescent="0.25">
      <c r="B48" t="s">
        <v>6</v>
      </c>
      <c r="C48" s="3">
        <v>49453478.530000001</v>
      </c>
      <c r="D48" s="3">
        <v>1343867.5396037525</v>
      </c>
      <c r="E48" s="3">
        <v>102656.88</v>
      </c>
      <c r="F48" s="3">
        <v>1052643.3700000001</v>
      </c>
      <c r="G48" s="3"/>
      <c r="H48" s="3">
        <v>309466.08327694715</v>
      </c>
      <c r="I48" s="3"/>
      <c r="O48" s="16"/>
      <c r="P48" s="16"/>
      <c r="Q48" s="16">
        <v>5000</v>
      </c>
      <c r="AB48" s="25"/>
      <c r="AC48" s="24"/>
      <c r="AD48" s="24"/>
      <c r="AE48" s="34"/>
      <c r="AF48" s="34"/>
      <c r="AG48" s="3">
        <f t="shared" si="4"/>
        <v>52267112.402880706</v>
      </c>
    </row>
    <row r="49" spans="2:33" x14ac:dyDescent="0.25">
      <c r="B49" t="s">
        <v>27</v>
      </c>
      <c r="C49" s="3">
        <v>20418520.800000001</v>
      </c>
      <c r="D49" s="3">
        <v>666797.61577669822</v>
      </c>
      <c r="E49" s="3">
        <v>45937.2</v>
      </c>
      <c r="F49" s="3">
        <v>413681.29</v>
      </c>
      <c r="G49" s="3"/>
      <c r="H49" s="3">
        <v>135385.31515566679</v>
      </c>
      <c r="I49" s="3"/>
      <c r="O49" s="16"/>
      <c r="P49" s="16"/>
      <c r="S49" s="29"/>
      <c r="T49" s="30"/>
      <c r="U49" s="28"/>
      <c r="V49" s="28"/>
      <c r="W49" s="28"/>
      <c r="X49" s="28"/>
      <c r="Y49" s="28">
        <v>49950</v>
      </c>
      <c r="Z49" s="28"/>
      <c r="AA49" s="28"/>
      <c r="AB49" s="25"/>
      <c r="AC49" s="24"/>
      <c r="AD49" s="24"/>
      <c r="AE49" s="34"/>
      <c r="AF49" s="34"/>
      <c r="AG49" s="3">
        <f t="shared" si="4"/>
        <v>21730272.220932364</v>
      </c>
    </row>
    <row r="50" spans="2:33" x14ac:dyDescent="0.25">
      <c r="B50" t="s">
        <v>8</v>
      </c>
      <c r="C50" s="3">
        <v>35719763.670000002</v>
      </c>
      <c r="D50" s="3">
        <v>761631.35839702445</v>
      </c>
      <c r="E50" s="3">
        <v>67055.55</v>
      </c>
      <c r="F50" s="3">
        <v>756084.64</v>
      </c>
      <c r="G50" s="3"/>
      <c r="H50" s="3">
        <v>237234.48841307196</v>
      </c>
      <c r="I50" s="3"/>
      <c r="O50" s="16"/>
      <c r="P50" s="16"/>
      <c r="S50" s="29"/>
      <c r="T50" s="30"/>
      <c r="U50" s="28"/>
      <c r="V50" s="28">
        <v>158212</v>
      </c>
      <c r="W50" s="28"/>
      <c r="X50" s="28"/>
      <c r="Y50" s="28">
        <v>206089</v>
      </c>
      <c r="Z50" s="28"/>
      <c r="AA50" s="28"/>
      <c r="AB50" s="25"/>
      <c r="AC50" s="24"/>
      <c r="AD50" s="24"/>
      <c r="AE50" s="34"/>
      <c r="AF50" s="34"/>
      <c r="AG50" s="3">
        <f t="shared" si="4"/>
        <v>37906070.706810094</v>
      </c>
    </row>
    <row r="51" spans="2:33" x14ac:dyDescent="0.25">
      <c r="B51" t="s">
        <v>9</v>
      </c>
      <c r="C51" s="3">
        <v>32216655.300000001</v>
      </c>
      <c r="D51" s="3">
        <v>0</v>
      </c>
      <c r="E51" s="3">
        <v>112673.75</v>
      </c>
      <c r="F51" s="3">
        <v>751556.49</v>
      </c>
      <c r="G51" s="3"/>
      <c r="H51" s="3">
        <v>215251.24106940266</v>
      </c>
      <c r="I51" s="3"/>
      <c r="O51" s="16"/>
      <c r="P51" s="16"/>
      <c r="AB51" s="25"/>
      <c r="AC51" s="24"/>
      <c r="AD51" s="24"/>
      <c r="AE51" s="34"/>
      <c r="AF51" s="34"/>
      <c r="AG51" s="3">
        <f t="shared" si="4"/>
        <v>33296136.781069402</v>
      </c>
    </row>
    <row r="52" spans="2:33" x14ac:dyDescent="0.25">
      <c r="B52" t="s">
        <v>10</v>
      </c>
      <c r="C52" s="3">
        <v>36161150.039999999</v>
      </c>
      <c r="D52" s="3">
        <v>1203226.7259878567</v>
      </c>
      <c r="E52" s="3">
        <v>158240.62</v>
      </c>
      <c r="F52" s="3">
        <v>642088.22</v>
      </c>
      <c r="G52" s="3"/>
      <c r="H52" s="3">
        <v>212903.21930121476</v>
      </c>
      <c r="I52" s="3"/>
      <c r="O52" s="16"/>
      <c r="P52" s="16"/>
      <c r="AB52" s="25"/>
      <c r="AC52" s="24"/>
      <c r="AD52" s="24"/>
      <c r="AE52" s="34"/>
      <c r="AF52" s="34"/>
      <c r="AG52" s="3">
        <f t="shared" si="4"/>
        <v>38377608.825289071</v>
      </c>
    </row>
    <row r="53" spans="2:33" x14ac:dyDescent="0.25">
      <c r="B53" t="s">
        <v>28</v>
      </c>
      <c r="C53" s="3">
        <v>28802636.920000002</v>
      </c>
      <c r="D53" s="3">
        <v>1121844.4810162412</v>
      </c>
      <c r="E53" s="3">
        <v>38217.199999999997</v>
      </c>
      <c r="F53" s="3">
        <v>641711.21</v>
      </c>
      <c r="G53" s="3"/>
      <c r="H53" s="3">
        <v>210729.24936965923</v>
      </c>
      <c r="I53" s="3"/>
      <c r="O53" s="16"/>
      <c r="P53" s="16"/>
      <c r="S53" s="29"/>
      <c r="T53" s="30"/>
      <c r="U53" s="31"/>
      <c r="V53" s="28"/>
      <c r="W53" s="28"/>
      <c r="X53" s="28"/>
      <c r="Y53" s="28">
        <v>90928</v>
      </c>
      <c r="Z53" s="31"/>
      <c r="AA53" s="31"/>
      <c r="AB53" s="25"/>
      <c r="AC53" s="24"/>
      <c r="AD53" s="24"/>
      <c r="AE53" s="34"/>
      <c r="AF53" s="34"/>
      <c r="AG53" s="3">
        <f t="shared" si="4"/>
        <v>30906067.060385901</v>
      </c>
    </row>
    <row r="54" spans="2:33" x14ac:dyDescent="0.25">
      <c r="B54" t="s">
        <v>29</v>
      </c>
      <c r="C54" s="3">
        <v>31879877.649999999</v>
      </c>
      <c r="D54" s="3">
        <v>2137378.9525334993</v>
      </c>
      <c r="E54" s="3">
        <v>53210.59</v>
      </c>
      <c r="F54" s="3">
        <v>546894.41</v>
      </c>
      <c r="G54" s="3"/>
      <c r="H54" s="3">
        <v>212313.73057304556</v>
      </c>
      <c r="I54" s="3"/>
      <c r="O54" s="16"/>
      <c r="P54" s="16"/>
      <c r="AB54" s="25"/>
      <c r="AC54" s="24"/>
      <c r="AD54" s="24"/>
      <c r="AE54" s="34"/>
      <c r="AF54" s="34"/>
      <c r="AG54" s="3">
        <f t="shared" si="4"/>
        <v>34829675.33310654</v>
      </c>
    </row>
    <row r="55" spans="2:33" x14ac:dyDescent="0.25">
      <c r="B55" t="s">
        <v>30</v>
      </c>
      <c r="C55" s="3">
        <v>40122602.689999998</v>
      </c>
      <c r="D55" s="3">
        <v>0</v>
      </c>
      <c r="E55" s="3">
        <v>96468.12</v>
      </c>
      <c r="F55" s="3">
        <v>940205.91</v>
      </c>
      <c r="G55" s="3"/>
      <c r="H55" s="3">
        <v>265446.96083378774</v>
      </c>
      <c r="I55" s="3"/>
      <c r="O55" s="16"/>
      <c r="P55" s="16"/>
      <c r="S55" s="29"/>
      <c r="T55" s="30"/>
      <c r="U55" s="28"/>
      <c r="V55" s="28"/>
      <c r="W55" s="28"/>
      <c r="X55" s="28"/>
      <c r="Y55" s="28">
        <v>343176</v>
      </c>
      <c r="Z55" s="28"/>
      <c r="AA55" s="28"/>
      <c r="AB55" s="25"/>
      <c r="AC55" s="24"/>
      <c r="AD55" s="24"/>
      <c r="AE55" s="34"/>
      <c r="AF55" s="34"/>
      <c r="AG55" s="3">
        <f t="shared" si="4"/>
        <v>41767899.680833779</v>
      </c>
    </row>
    <row r="56" spans="2:33" x14ac:dyDescent="0.25">
      <c r="B56" t="s">
        <v>31</v>
      </c>
      <c r="C56" s="3">
        <v>16837748.77</v>
      </c>
      <c r="D56" s="3">
        <v>2408168.3076725565</v>
      </c>
      <c r="E56" s="3">
        <v>79159.31</v>
      </c>
      <c r="F56" s="3">
        <v>194936.67</v>
      </c>
      <c r="G56" s="3"/>
      <c r="H56" s="3">
        <v>118022.97764964469</v>
      </c>
      <c r="I56" s="3"/>
      <c r="O56" s="16"/>
      <c r="P56" s="16"/>
      <c r="AB56" s="25"/>
      <c r="AC56" s="24"/>
      <c r="AD56" s="24"/>
      <c r="AE56" s="34"/>
      <c r="AF56" s="34"/>
      <c r="AG56" s="3">
        <f t="shared" si="4"/>
        <v>19638036.035322201</v>
      </c>
    </row>
    <row r="57" spans="2:33" x14ac:dyDescent="0.25">
      <c r="B57" t="s">
        <v>32</v>
      </c>
      <c r="C57" s="3">
        <v>16696040.210000001</v>
      </c>
      <c r="D57" s="3">
        <v>0</v>
      </c>
      <c r="E57" s="3">
        <v>14929.59</v>
      </c>
      <c r="F57" s="3">
        <v>445258.04</v>
      </c>
      <c r="G57" s="3"/>
      <c r="H57" s="3">
        <v>129964.38076814875</v>
      </c>
      <c r="I57" s="3"/>
      <c r="O57" s="16"/>
      <c r="P57" s="16"/>
      <c r="S57" s="29"/>
      <c r="T57" s="30"/>
      <c r="U57" s="28"/>
      <c r="V57" s="28"/>
      <c r="W57" s="28"/>
      <c r="X57" s="28">
        <v>345400</v>
      </c>
      <c r="Y57" s="28"/>
      <c r="Z57" s="28"/>
      <c r="AA57" s="28"/>
      <c r="AB57" s="25"/>
      <c r="AC57" s="24"/>
      <c r="AD57" s="24"/>
      <c r="AE57" s="34"/>
      <c r="AF57" s="34"/>
      <c r="AG57" s="3">
        <f t="shared" si="4"/>
        <v>17631592.22076815</v>
      </c>
    </row>
    <row r="58" spans="2:33" x14ac:dyDescent="0.25">
      <c r="B58" t="s">
        <v>33</v>
      </c>
      <c r="C58" s="3">
        <v>24239378.789999999</v>
      </c>
      <c r="D58" s="3">
        <v>1599734.303453757</v>
      </c>
      <c r="E58" s="3">
        <v>133250.42000000001</v>
      </c>
      <c r="F58" s="3">
        <v>386099.44</v>
      </c>
      <c r="G58" s="3"/>
      <c r="H58" s="3">
        <v>156341.56353136431</v>
      </c>
      <c r="I58" s="3"/>
      <c r="O58" s="16"/>
      <c r="P58" s="16"/>
      <c r="S58" s="29"/>
      <c r="T58" s="30"/>
      <c r="U58" s="28"/>
      <c r="V58" s="28"/>
      <c r="W58" s="28"/>
      <c r="X58" s="28"/>
      <c r="Y58" s="28">
        <v>292656</v>
      </c>
      <c r="Z58" s="28"/>
      <c r="AA58" s="28"/>
      <c r="AB58" s="25"/>
      <c r="AC58" s="24"/>
      <c r="AD58" s="24"/>
      <c r="AE58" s="34"/>
      <c r="AF58" s="34"/>
      <c r="AG58" s="3">
        <f t="shared" si="4"/>
        <v>26807460.516985126</v>
      </c>
    </row>
    <row r="59" spans="2:33" x14ac:dyDescent="0.25">
      <c r="B59" t="s">
        <v>34</v>
      </c>
      <c r="C59" s="3">
        <v>11622341.83</v>
      </c>
      <c r="D59" s="3">
        <v>1575114.7887746592</v>
      </c>
      <c r="E59" s="3">
        <v>70756.05</v>
      </c>
      <c r="F59" s="3">
        <v>108814.18</v>
      </c>
      <c r="G59" s="3"/>
      <c r="H59" s="3">
        <v>72691.32999783734</v>
      </c>
      <c r="I59" s="3"/>
      <c r="O59" s="16"/>
      <c r="P59" s="16"/>
      <c r="AB59" s="25"/>
      <c r="AC59" s="24"/>
      <c r="AD59" s="24"/>
      <c r="AE59" s="34"/>
      <c r="AF59" s="34"/>
      <c r="AG59" s="3">
        <f t="shared" si="4"/>
        <v>13449718.178772498</v>
      </c>
    </row>
    <row r="60" spans="2:33" x14ac:dyDescent="0.25">
      <c r="B60" t="s">
        <v>35</v>
      </c>
      <c r="C60" s="3">
        <v>33643820.090000004</v>
      </c>
      <c r="D60" s="3">
        <v>5075861.3600000003</v>
      </c>
      <c r="E60" s="3">
        <v>165417.76999999999</v>
      </c>
      <c r="F60" s="3">
        <v>404070.37</v>
      </c>
      <c r="G60" s="3">
        <v>1035570.13</v>
      </c>
      <c r="H60" s="3">
        <v>245877.36565180871</v>
      </c>
      <c r="I60" s="3"/>
      <c r="O60" s="16"/>
      <c r="P60" s="16"/>
      <c r="S60" s="29"/>
      <c r="T60" s="30"/>
      <c r="U60" s="31"/>
      <c r="V60" s="28"/>
      <c r="W60" s="28"/>
      <c r="X60" s="28"/>
      <c r="Y60" s="28">
        <v>222176</v>
      </c>
      <c r="Z60" s="28"/>
      <c r="AA60" s="28"/>
      <c r="AB60" s="25"/>
      <c r="AC60" s="24"/>
      <c r="AD60" s="24"/>
      <c r="AE60" s="34"/>
      <c r="AF60" s="34"/>
      <c r="AG60" s="3">
        <f t="shared" si="4"/>
        <v>40792793.085651815</v>
      </c>
    </row>
    <row r="61" spans="2:33" x14ac:dyDescent="0.25">
      <c r="B61" t="s">
        <v>36</v>
      </c>
      <c r="C61" s="3">
        <v>16400471.460000001</v>
      </c>
      <c r="D61" s="3">
        <v>593759.48035709385</v>
      </c>
      <c r="E61" s="3">
        <v>41534.9</v>
      </c>
      <c r="F61" s="3">
        <v>353661.22</v>
      </c>
      <c r="G61" s="3"/>
      <c r="H61" s="3">
        <v>117544.04853939719</v>
      </c>
      <c r="I61" s="3"/>
      <c r="O61" s="16"/>
      <c r="P61" s="16"/>
      <c r="AB61" s="25"/>
      <c r="AC61" s="24"/>
      <c r="AD61" s="24"/>
      <c r="AE61" s="34"/>
      <c r="AF61" s="34"/>
      <c r="AG61" s="3">
        <f t="shared" si="4"/>
        <v>17506971.10889649</v>
      </c>
    </row>
    <row r="62" spans="2:33" x14ac:dyDescent="0.25">
      <c r="B62" t="s">
        <v>37</v>
      </c>
      <c r="C62" s="3">
        <v>1138294.8999999999</v>
      </c>
      <c r="D62" s="3"/>
      <c r="E62" s="3">
        <v>0</v>
      </c>
      <c r="F62" s="3"/>
      <c r="G62" s="3">
        <v>45159.11</v>
      </c>
      <c r="H62" s="3">
        <v>0</v>
      </c>
      <c r="I62" s="3"/>
      <c r="O62" s="16"/>
      <c r="P62" s="16"/>
      <c r="AB62" s="25"/>
      <c r="AC62" s="24"/>
      <c r="AD62" s="24"/>
      <c r="AE62" s="34"/>
      <c r="AF62" s="34"/>
      <c r="AG62" s="3">
        <f t="shared" si="4"/>
        <v>1183454.01</v>
      </c>
    </row>
    <row r="63" spans="2:33" x14ac:dyDescent="0.25">
      <c r="B63" t="s">
        <v>38</v>
      </c>
      <c r="C63" s="3">
        <v>263436391.63999999</v>
      </c>
      <c r="D63" s="3"/>
      <c r="E63" s="3">
        <v>2110100.9300000002</v>
      </c>
      <c r="F63" s="3"/>
      <c r="G63" s="3"/>
      <c r="H63" s="3">
        <v>641810.43242655508</v>
      </c>
      <c r="I63" s="3">
        <v>11723000</v>
      </c>
      <c r="J63" s="5">
        <v>8676000</v>
      </c>
      <c r="K63" s="5">
        <v>2833000</v>
      </c>
      <c r="L63" s="5">
        <v>51828000</v>
      </c>
      <c r="M63" s="5">
        <v>3984000</v>
      </c>
      <c r="N63" s="5"/>
      <c r="O63" s="16"/>
      <c r="P63" s="16"/>
      <c r="Q63" s="16">
        <v>20000</v>
      </c>
      <c r="R63" s="16">
        <v>48503332.710000001</v>
      </c>
      <c r="S63" s="29">
        <v>25000</v>
      </c>
      <c r="T63" s="30">
        <v>13196119</v>
      </c>
      <c r="U63" s="28">
        <v>749986</v>
      </c>
      <c r="V63" s="28">
        <v>1529532.98</v>
      </c>
      <c r="W63" s="28">
        <v>475491</v>
      </c>
      <c r="X63" s="28">
        <v>13687173.35</v>
      </c>
      <c r="Y63" s="28">
        <f>3031935+126552</f>
        <v>3158487</v>
      </c>
      <c r="Z63" s="28">
        <v>3746442</v>
      </c>
      <c r="AA63" s="28">
        <v>1043190</v>
      </c>
      <c r="AB63" s="25"/>
      <c r="AC63" s="26">
        <v>1382894</v>
      </c>
      <c r="AD63" s="26">
        <v>154875</v>
      </c>
      <c r="AE63" s="34"/>
      <c r="AF63" s="34">
        <v>351000</v>
      </c>
      <c r="AG63" s="3">
        <f>SUM(C63:AF63)</f>
        <v>433255826.04242653</v>
      </c>
    </row>
    <row r="64" spans="2:33" x14ac:dyDescent="0.25">
      <c r="B64" t="s">
        <v>17</v>
      </c>
      <c r="C64" s="3">
        <v>0</v>
      </c>
      <c r="D64" s="3"/>
      <c r="E64" s="3">
        <v>0</v>
      </c>
      <c r="F64" s="3"/>
      <c r="G64" s="3"/>
      <c r="H64" s="3">
        <v>0</v>
      </c>
      <c r="I64" s="3"/>
      <c r="O64" s="16"/>
      <c r="P64" s="16"/>
      <c r="AB64" s="25"/>
      <c r="AC64" s="24"/>
      <c r="AD64" s="24"/>
      <c r="AE64" s="34"/>
      <c r="AF64" s="34"/>
      <c r="AG64" s="3">
        <f t="shared" si="4"/>
        <v>0</v>
      </c>
    </row>
    <row r="65" spans="1:33" x14ac:dyDescent="0.25">
      <c r="B65" t="s">
        <v>18</v>
      </c>
      <c r="C65" s="3">
        <v>233805643.47</v>
      </c>
      <c r="D65" s="3"/>
      <c r="E65" s="3">
        <v>1539666.12</v>
      </c>
      <c r="F65" s="3"/>
      <c r="G65" s="3"/>
      <c r="H65" s="3">
        <v>641810.43242655508</v>
      </c>
      <c r="I65" s="3">
        <v>8169000</v>
      </c>
      <c r="J65" s="5">
        <v>6440000</v>
      </c>
      <c r="K65" s="5">
        <v>2103000</v>
      </c>
      <c r="L65" s="5">
        <v>38472000</v>
      </c>
      <c r="M65" s="5">
        <v>2958000</v>
      </c>
      <c r="N65" s="5"/>
      <c r="O65" s="16"/>
      <c r="P65" s="16"/>
      <c r="Q65" s="16">
        <v>125000</v>
      </c>
      <c r="R65" s="16">
        <v>31251184.289999999</v>
      </c>
      <c r="S65" s="29">
        <v>60448</v>
      </c>
      <c r="T65" s="30">
        <v>9044531</v>
      </c>
      <c r="U65" s="31">
        <v>489847</v>
      </c>
      <c r="V65" s="28">
        <v>3246858.43</v>
      </c>
      <c r="W65" s="28"/>
      <c r="X65" s="28">
        <f>11815397.57+598000</f>
        <v>12413397.57</v>
      </c>
      <c r="Y65" s="28">
        <v>2730789</v>
      </c>
      <c r="Z65" s="28">
        <f>546849+508324</f>
        <v>1055173</v>
      </c>
      <c r="AA65" s="28">
        <f>861750+543940.44</f>
        <v>1405690.44</v>
      </c>
      <c r="AB65" s="25"/>
      <c r="AC65" s="27">
        <v>1562329</v>
      </c>
      <c r="AD65" s="27"/>
      <c r="AE65" s="34"/>
      <c r="AF65" s="34"/>
      <c r="AG65" s="3">
        <f t="shared" si="4"/>
        <v>357514367.75242656</v>
      </c>
    </row>
    <row r="66" spans="1:33" x14ac:dyDescent="0.25">
      <c r="B66" t="s">
        <v>19</v>
      </c>
      <c r="C66" s="3">
        <v>98322197.700000003</v>
      </c>
      <c r="D66" s="3"/>
      <c r="E66" s="3">
        <v>747323.83</v>
      </c>
      <c r="F66" s="3"/>
      <c r="G66" s="3"/>
      <c r="H66" s="3">
        <v>489404.52546895493</v>
      </c>
      <c r="I66" s="3">
        <v>3462000</v>
      </c>
      <c r="J66" s="5">
        <v>2371000</v>
      </c>
      <c r="K66" s="5">
        <v>774000</v>
      </c>
      <c r="L66" s="5">
        <v>14162000</v>
      </c>
      <c r="M66" s="5">
        <v>1089000</v>
      </c>
      <c r="N66" s="5"/>
      <c r="O66" s="16"/>
      <c r="P66" s="16"/>
      <c r="R66" s="16">
        <v>13510392.07</v>
      </c>
      <c r="S66" s="29">
        <f>32113+500</f>
        <v>32613</v>
      </c>
      <c r="T66" s="30">
        <v>2668878</v>
      </c>
      <c r="U66" s="28"/>
      <c r="V66" s="28">
        <v>880463.64</v>
      </c>
      <c r="W66" s="28"/>
      <c r="X66" s="28">
        <v>3920454</v>
      </c>
      <c r="Y66" s="28"/>
      <c r="Z66" s="28">
        <v>1454690</v>
      </c>
      <c r="AA66" s="28">
        <v>593983.06999999995</v>
      </c>
      <c r="AB66" s="25"/>
      <c r="AC66" s="26">
        <v>513283</v>
      </c>
      <c r="AD66" s="26">
        <v>1941450</v>
      </c>
      <c r="AE66" s="34"/>
      <c r="AF66" s="34"/>
      <c r="AG66" s="3">
        <f t="shared" si="4"/>
        <v>146933132.83546895</v>
      </c>
    </row>
    <row r="67" spans="1:33" x14ac:dyDescent="0.25">
      <c r="B67" t="s">
        <v>20</v>
      </c>
      <c r="C67" s="3">
        <v>84499900.319999993</v>
      </c>
      <c r="D67" s="3"/>
      <c r="E67" s="3">
        <v>383474.74</v>
      </c>
      <c r="F67" s="3"/>
      <c r="G67" s="3">
        <v>1306140.8500000001</v>
      </c>
      <c r="H67" s="3">
        <v>412106.61558064981</v>
      </c>
      <c r="I67" s="3">
        <v>3854000</v>
      </c>
      <c r="J67" s="5">
        <v>2035000</v>
      </c>
      <c r="K67" s="5">
        <v>664000</v>
      </c>
      <c r="L67" s="5">
        <v>12155000</v>
      </c>
      <c r="M67" s="5">
        <v>934000</v>
      </c>
      <c r="N67" s="5"/>
      <c r="O67" s="16"/>
      <c r="P67" s="16"/>
      <c r="R67" s="16">
        <v>11117564.050000001</v>
      </c>
      <c r="S67" s="29">
        <v>27617</v>
      </c>
      <c r="T67" s="30">
        <v>3410233</v>
      </c>
      <c r="U67" s="31"/>
      <c r="V67" s="28">
        <v>2472226.75</v>
      </c>
      <c r="W67" s="31">
        <v>3336447</v>
      </c>
      <c r="X67" s="28">
        <v>4853314.76</v>
      </c>
      <c r="Y67" s="28"/>
      <c r="Z67" s="28">
        <v>349993</v>
      </c>
      <c r="AA67" s="28"/>
      <c r="AB67" s="25"/>
      <c r="AC67" s="26">
        <v>388187</v>
      </c>
      <c r="AD67" s="26"/>
      <c r="AE67" s="34"/>
      <c r="AF67" s="34"/>
      <c r="AG67" s="3">
        <f t="shared" si="4"/>
        <v>132199205.08558063</v>
      </c>
    </row>
    <row r="68" spans="1:33" x14ac:dyDescent="0.25">
      <c r="B68" t="s">
        <v>21</v>
      </c>
      <c r="C68" s="3">
        <v>30564551.09</v>
      </c>
      <c r="D68" s="3"/>
      <c r="E68" s="3">
        <v>36927.199999999997</v>
      </c>
      <c r="F68" s="3"/>
      <c r="G68" s="3"/>
      <c r="H68" s="3">
        <v>234197.24002776499</v>
      </c>
      <c r="I68" s="3">
        <v>754000</v>
      </c>
      <c r="J68" s="5">
        <v>585000</v>
      </c>
      <c r="K68" s="5">
        <v>191000</v>
      </c>
      <c r="L68" s="5">
        <v>3495000</v>
      </c>
      <c r="M68" s="5">
        <v>269000</v>
      </c>
      <c r="N68" s="5"/>
      <c r="O68" s="16"/>
      <c r="P68" s="16"/>
      <c r="Q68" s="16">
        <v>15000</v>
      </c>
      <c r="R68" s="16">
        <v>2359950.85</v>
      </c>
      <c r="S68" s="29">
        <v>51985.5</v>
      </c>
      <c r="T68" s="30">
        <v>1334439</v>
      </c>
      <c r="U68" s="28"/>
      <c r="V68" s="28">
        <v>62433</v>
      </c>
      <c r="W68" s="28"/>
      <c r="X68" s="28">
        <v>830921</v>
      </c>
      <c r="Y68" s="28">
        <f>345874+149925</f>
        <v>495799</v>
      </c>
      <c r="Z68" s="28"/>
      <c r="AA68" s="28"/>
      <c r="AB68" s="25"/>
      <c r="AC68" s="26">
        <v>153308</v>
      </c>
      <c r="AD68" s="26">
        <v>1600000</v>
      </c>
      <c r="AE68" s="34"/>
      <c r="AF68" s="34"/>
      <c r="AG68" s="3">
        <f t="shared" si="4"/>
        <v>43033511.880027764</v>
      </c>
    </row>
    <row r="69" spans="1:33" s="15" customFormat="1" x14ac:dyDescent="0.25">
      <c r="B69" s="15" t="s">
        <v>92</v>
      </c>
      <c r="C69" s="3"/>
      <c r="D69" s="3"/>
      <c r="E69" s="3"/>
      <c r="F69" s="3"/>
      <c r="G69" s="3"/>
      <c r="H69" s="3"/>
      <c r="I69" s="3"/>
      <c r="J69" s="5"/>
      <c r="K69" s="5"/>
      <c r="L69" s="5"/>
      <c r="M69" s="3"/>
      <c r="N69" s="3">
        <v>8993800</v>
      </c>
      <c r="O69" s="16">
        <v>1224278.7</v>
      </c>
      <c r="P69" s="16"/>
      <c r="S69" s="22"/>
      <c r="T69" s="22"/>
      <c r="U69" s="22"/>
      <c r="V69" s="22"/>
      <c r="W69" s="22"/>
      <c r="X69" s="22"/>
      <c r="Y69" s="22"/>
      <c r="Z69" s="22"/>
      <c r="AB69" s="21"/>
      <c r="AC69" s="21"/>
      <c r="AE69" s="3"/>
      <c r="AF69" s="3"/>
      <c r="AG69" s="3">
        <f t="shared" si="4"/>
        <v>10218078.699999999</v>
      </c>
    </row>
    <row r="70" spans="1:33" s="15" customFormat="1" x14ac:dyDescent="0.25">
      <c r="B70" s="15" t="s">
        <v>93</v>
      </c>
      <c r="C70" s="3"/>
      <c r="D70" s="3"/>
      <c r="E70" s="3"/>
      <c r="F70" s="3"/>
      <c r="G70" s="3"/>
      <c r="H70" s="3"/>
      <c r="I70" s="3"/>
      <c r="J70" s="5"/>
      <c r="K70" s="5"/>
      <c r="L70" s="5"/>
      <c r="M70" s="3"/>
      <c r="N70" s="3">
        <v>5935900</v>
      </c>
      <c r="O70" s="16">
        <v>892489.5</v>
      </c>
      <c r="P70" s="16"/>
      <c r="S70" s="22"/>
      <c r="T70" s="22"/>
      <c r="U70" s="22"/>
      <c r="V70" s="22"/>
      <c r="W70" s="22"/>
      <c r="X70" s="22"/>
      <c r="Y70" s="22"/>
      <c r="Z70" s="22"/>
      <c r="AB70" s="21"/>
      <c r="AC70" s="21"/>
      <c r="AE70" s="3"/>
      <c r="AF70" s="3"/>
      <c r="AG70" s="3">
        <f t="shared" si="4"/>
        <v>6828389.5</v>
      </c>
    </row>
    <row r="71" spans="1:33" s="15" customFormat="1" x14ac:dyDescent="0.25">
      <c r="B71" s="15" t="s">
        <v>94</v>
      </c>
      <c r="C71" s="3"/>
      <c r="D71" s="3"/>
      <c r="E71" s="3"/>
      <c r="F71" s="3"/>
      <c r="G71" s="3"/>
      <c r="H71" s="3"/>
      <c r="I71" s="3"/>
      <c r="J71" s="5"/>
      <c r="K71" s="5"/>
      <c r="L71" s="5"/>
      <c r="M71" s="3"/>
      <c r="N71" s="3">
        <v>1788100</v>
      </c>
      <c r="O71" s="16">
        <v>376340</v>
      </c>
      <c r="P71" s="16"/>
      <c r="S71" s="22"/>
      <c r="T71" s="22"/>
      <c r="U71" s="22"/>
      <c r="V71" s="22"/>
      <c r="W71" s="22"/>
      <c r="X71" s="22"/>
      <c r="Y71" s="22"/>
      <c r="Z71" s="22"/>
      <c r="AB71" s="21"/>
      <c r="AC71" s="21"/>
      <c r="AE71" s="3"/>
      <c r="AF71" s="3"/>
      <c r="AG71" s="3">
        <f t="shared" si="4"/>
        <v>2164440</v>
      </c>
    </row>
    <row r="72" spans="1:33" s="15" customFormat="1" x14ac:dyDescent="0.25">
      <c r="B72" s="15" t="s">
        <v>95</v>
      </c>
      <c r="C72" s="3"/>
      <c r="D72" s="3"/>
      <c r="E72" s="3"/>
      <c r="F72" s="3"/>
      <c r="G72" s="3"/>
      <c r="H72" s="3"/>
      <c r="I72" s="3"/>
      <c r="J72" s="5"/>
      <c r="K72" s="5"/>
      <c r="L72" s="5"/>
      <c r="M72" s="3"/>
      <c r="N72" s="3">
        <v>1816400</v>
      </c>
      <c r="O72" s="16">
        <v>337944.3</v>
      </c>
      <c r="P72" s="16"/>
      <c r="S72" s="22"/>
      <c r="T72" s="22"/>
      <c r="U72" s="22"/>
      <c r="V72" s="22"/>
      <c r="W72" s="22"/>
      <c r="X72" s="22"/>
      <c r="Y72" s="22"/>
      <c r="Z72" s="22"/>
      <c r="AB72" s="21"/>
      <c r="AC72" s="21"/>
      <c r="AE72" s="3"/>
      <c r="AF72" s="3"/>
      <c r="AG72" s="3">
        <f t="shared" si="4"/>
        <v>2154344.2999999998</v>
      </c>
    </row>
    <row r="73" spans="1:33" s="15" customFormat="1" x14ac:dyDescent="0.25">
      <c r="B73" s="15" t="s">
        <v>96</v>
      </c>
      <c r="C73" s="3"/>
      <c r="D73" s="3"/>
      <c r="E73" s="3"/>
      <c r="F73" s="3"/>
      <c r="G73" s="3"/>
      <c r="H73" s="3"/>
      <c r="I73" s="3"/>
      <c r="J73" s="5"/>
      <c r="K73" s="5"/>
      <c r="L73" s="5"/>
      <c r="M73" s="3"/>
      <c r="N73" s="3">
        <v>717800</v>
      </c>
      <c r="O73" s="16">
        <v>99947.1</v>
      </c>
      <c r="P73" s="16"/>
      <c r="S73" s="22"/>
      <c r="T73" s="22"/>
      <c r="U73" s="22"/>
      <c r="V73" s="22"/>
      <c r="W73" s="22"/>
      <c r="X73" s="22"/>
      <c r="Y73" s="22"/>
      <c r="Z73" s="22"/>
      <c r="AB73" s="21"/>
      <c r="AC73" s="21"/>
      <c r="AE73" s="3"/>
      <c r="AF73" s="3"/>
      <c r="AG73" s="3">
        <f t="shared" si="4"/>
        <v>817747.1</v>
      </c>
    </row>
    <row r="74" spans="1:33" s="15" customFormat="1" x14ac:dyDescent="0.25">
      <c r="B74" s="15" t="s">
        <v>100</v>
      </c>
      <c r="C74" s="3"/>
      <c r="D74" s="3"/>
      <c r="E74" s="3"/>
      <c r="F74" s="3"/>
      <c r="G74" s="3"/>
      <c r="H74" s="3"/>
      <c r="I74" s="3"/>
      <c r="J74" s="5"/>
      <c r="K74" s="5"/>
      <c r="L74" s="5"/>
      <c r="M74" s="3"/>
      <c r="N74" s="3"/>
      <c r="O74" s="16"/>
      <c r="P74" s="16">
        <v>2030000</v>
      </c>
      <c r="S74" s="22"/>
      <c r="T74" s="22"/>
      <c r="U74" s="22"/>
      <c r="V74" s="22"/>
      <c r="W74" s="22"/>
      <c r="X74" s="22"/>
      <c r="Y74" s="22"/>
      <c r="Z74" s="22"/>
      <c r="AB74" s="21"/>
      <c r="AC74" s="21"/>
      <c r="AE74" s="3"/>
      <c r="AF74" s="3"/>
      <c r="AG74" s="3">
        <f t="shared" si="4"/>
        <v>2030000</v>
      </c>
    </row>
    <row r="75" spans="1:33" s="15" customFormat="1" x14ac:dyDescent="0.25">
      <c r="B75" s="15" t="s">
        <v>101</v>
      </c>
      <c r="C75" s="3"/>
      <c r="D75" s="3"/>
      <c r="E75" s="3"/>
      <c r="F75" s="3"/>
      <c r="G75" s="3"/>
      <c r="H75" s="3"/>
      <c r="I75" s="3"/>
      <c r="J75" s="5"/>
      <c r="K75" s="5"/>
      <c r="L75" s="5"/>
      <c r="M75" s="3"/>
      <c r="N75" s="3"/>
      <c r="O75" s="16"/>
      <c r="P75" s="16">
        <v>263900</v>
      </c>
      <c r="Q75" s="15">
        <v>38000</v>
      </c>
      <c r="S75" s="29"/>
      <c r="T75" s="30"/>
      <c r="U75" s="28"/>
      <c r="V75" s="28"/>
      <c r="W75" s="28"/>
      <c r="X75" s="28">
        <v>393135</v>
      </c>
      <c r="Y75" s="28"/>
      <c r="Z75" s="28"/>
      <c r="AA75" s="28"/>
      <c r="AB75" s="21"/>
      <c r="AC75" s="21"/>
      <c r="AE75" s="3"/>
      <c r="AF75" s="3"/>
      <c r="AG75" s="3">
        <f t="shared" si="4"/>
        <v>695035</v>
      </c>
    </row>
    <row r="76" spans="1:33" s="15" customFormat="1" x14ac:dyDescent="0.25">
      <c r="B76" s="15" t="s">
        <v>102</v>
      </c>
      <c r="C76" s="3"/>
      <c r="D76" s="3"/>
      <c r="E76" s="3"/>
      <c r="F76" s="3"/>
      <c r="G76" s="3"/>
      <c r="H76" s="3"/>
      <c r="I76" s="3"/>
      <c r="J76" s="5"/>
      <c r="K76" s="5"/>
      <c r="L76" s="5"/>
      <c r="M76" s="3"/>
      <c r="N76" s="3"/>
      <c r="O76" s="16"/>
      <c r="P76" s="16">
        <v>481250</v>
      </c>
      <c r="S76" s="22"/>
      <c r="T76" s="22"/>
      <c r="U76" s="22"/>
      <c r="V76" s="22"/>
      <c r="W76" s="22"/>
      <c r="X76" s="22"/>
      <c r="Y76" s="22"/>
      <c r="Z76" s="22"/>
      <c r="AB76" s="21"/>
      <c r="AC76" s="21"/>
      <c r="AE76" s="3"/>
      <c r="AF76" s="3"/>
      <c r="AG76" s="3">
        <f t="shared" si="4"/>
        <v>481250</v>
      </c>
    </row>
    <row r="77" spans="1:33" s="15" customFormat="1" x14ac:dyDescent="0.25">
      <c r="B77" s="15" t="s">
        <v>103</v>
      </c>
      <c r="C77" s="3"/>
      <c r="D77" s="3"/>
      <c r="E77" s="3"/>
      <c r="F77" s="3"/>
      <c r="G77" s="3"/>
      <c r="H77" s="3"/>
      <c r="I77" s="3"/>
      <c r="J77" s="5"/>
      <c r="K77" s="5"/>
      <c r="L77" s="5"/>
      <c r="M77" s="3"/>
      <c r="N77" s="3"/>
      <c r="O77" s="16"/>
      <c r="P77" s="16">
        <v>300000</v>
      </c>
      <c r="S77" s="22"/>
      <c r="T77" s="22"/>
      <c r="U77" s="22"/>
      <c r="V77" s="22"/>
      <c r="W77" s="22"/>
      <c r="X77" s="22"/>
      <c r="Y77" s="22"/>
      <c r="Z77" s="22"/>
      <c r="AB77" s="21"/>
      <c r="AC77" s="21"/>
      <c r="AE77" s="3"/>
      <c r="AF77" s="3"/>
      <c r="AG77" s="3">
        <f t="shared" si="4"/>
        <v>300000</v>
      </c>
    </row>
    <row r="78" spans="1:33" x14ac:dyDescent="0.25">
      <c r="B78" t="s">
        <v>22</v>
      </c>
      <c r="C78" s="3">
        <f>SUM(C41:C68)</f>
        <v>1377718186.29</v>
      </c>
      <c r="D78" s="3">
        <f t="shared" ref="D78:M78" si="5">SUM(D41:D68)</f>
        <v>39297141.745972492</v>
      </c>
      <c r="E78" s="3">
        <f t="shared" si="5"/>
        <v>7907593.9200000009</v>
      </c>
      <c r="F78" s="3">
        <f t="shared" si="5"/>
        <v>11619966.569999998</v>
      </c>
      <c r="G78" s="3">
        <f t="shared" si="5"/>
        <v>3516000</v>
      </c>
      <c r="H78" s="3">
        <f t="shared" si="5"/>
        <v>6538727.6917039994</v>
      </c>
      <c r="I78" s="3">
        <f t="shared" si="5"/>
        <v>27962000</v>
      </c>
      <c r="J78" s="3">
        <f t="shared" si="5"/>
        <v>20107000</v>
      </c>
      <c r="K78" s="3">
        <f t="shared" si="5"/>
        <v>6565000</v>
      </c>
      <c r="L78" s="3">
        <f t="shared" si="5"/>
        <v>120112000</v>
      </c>
      <c r="M78" s="3">
        <f t="shared" si="5"/>
        <v>9234000</v>
      </c>
      <c r="N78" s="3">
        <f>SUM(N69:N73)</f>
        <v>19252000</v>
      </c>
      <c r="O78" s="3">
        <f>SUM(O69:O73)</f>
        <v>2930999.6</v>
      </c>
      <c r="P78" s="3">
        <f>SUM(P74:P77)</f>
        <v>3075150</v>
      </c>
      <c r="Q78" s="3">
        <f>SUM(Q41:Q77)</f>
        <v>203000</v>
      </c>
      <c r="R78" s="3">
        <f>SUM(R41:R77)</f>
        <v>106742423.96999998</v>
      </c>
      <c r="S78" s="3">
        <f t="shared" ref="S78:AA78" si="6">SUM(S41:S77)</f>
        <v>295421.5</v>
      </c>
      <c r="T78" s="3">
        <f t="shared" si="6"/>
        <v>29654200</v>
      </c>
      <c r="U78" s="3">
        <f t="shared" si="6"/>
        <v>1239833</v>
      </c>
      <c r="V78" s="3">
        <f t="shared" si="6"/>
        <v>8380834.7999999998</v>
      </c>
      <c r="W78" s="3">
        <f t="shared" si="6"/>
        <v>3938363</v>
      </c>
      <c r="X78" s="3">
        <f t="shared" si="6"/>
        <v>36794695.68</v>
      </c>
      <c r="Y78" s="3">
        <f t="shared" si="6"/>
        <v>8582534</v>
      </c>
      <c r="Z78" s="3">
        <f t="shared" si="6"/>
        <v>6606298</v>
      </c>
      <c r="AA78" s="3">
        <f t="shared" si="6"/>
        <v>3042863.51</v>
      </c>
      <c r="AB78" s="3">
        <f t="shared" ref="AB78:AF78" si="7">SUM(AB41:AB77)</f>
        <v>0</v>
      </c>
      <c r="AC78" s="3">
        <f t="shared" si="7"/>
        <v>4000001</v>
      </c>
      <c r="AD78" s="3">
        <f t="shared" si="7"/>
        <v>3696325</v>
      </c>
      <c r="AE78" s="3">
        <f t="shared" si="7"/>
        <v>0</v>
      </c>
      <c r="AF78" s="3">
        <f t="shared" si="7"/>
        <v>351000</v>
      </c>
      <c r="AG78" s="7">
        <f>SUM(C78:AF78)</f>
        <v>1869363559.2776763</v>
      </c>
    </row>
    <row r="79" spans="1:33" x14ac:dyDescent="0.2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6"/>
      <c r="P79" s="16"/>
      <c r="AE79" s="35"/>
      <c r="AF79" s="35"/>
      <c r="AG79" s="3"/>
    </row>
    <row r="80" spans="1:33" ht="15.75" x14ac:dyDescent="0.25">
      <c r="A80" s="1">
        <v>2012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6"/>
      <c r="P80" s="16"/>
      <c r="AE80" s="35"/>
      <c r="AF80" s="35"/>
      <c r="AG80" s="3"/>
    </row>
    <row r="81" spans="2:33" ht="75" x14ac:dyDescent="0.25">
      <c r="C81" s="3" t="s">
        <v>49</v>
      </c>
      <c r="D81" s="2" t="s">
        <v>53</v>
      </c>
      <c r="E81" s="2" t="s">
        <v>54</v>
      </c>
      <c r="F81" s="4" t="s">
        <v>48</v>
      </c>
      <c r="G81" s="3" t="s">
        <v>47</v>
      </c>
      <c r="H81" s="3" t="s">
        <v>46</v>
      </c>
      <c r="I81" s="4" t="s">
        <v>57</v>
      </c>
      <c r="J81" t="s">
        <v>50</v>
      </c>
      <c r="K81" t="s">
        <v>51</v>
      </c>
      <c r="L81" t="s">
        <v>58</v>
      </c>
      <c r="M81" s="3" t="s">
        <v>52</v>
      </c>
      <c r="N81" s="2" t="s">
        <v>97</v>
      </c>
      <c r="O81" s="17" t="s">
        <v>98</v>
      </c>
      <c r="P81" s="17" t="s">
        <v>104</v>
      </c>
      <c r="Q81" s="16" t="s">
        <v>106</v>
      </c>
      <c r="S81" s="17" t="s">
        <v>111</v>
      </c>
      <c r="T81" s="17" t="s">
        <v>119</v>
      </c>
      <c r="U81" s="17" t="s">
        <v>112</v>
      </c>
      <c r="V81" s="17" t="s">
        <v>113</v>
      </c>
      <c r="W81" s="17" t="s">
        <v>114</v>
      </c>
      <c r="X81" s="17" t="s">
        <v>115</v>
      </c>
      <c r="Y81" s="17" t="s">
        <v>116</v>
      </c>
      <c r="Z81" s="17" t="s">
        <v>117</v>
      </c>
      <c r="AA81" s="17" t="s">
        <v>118</v>
      </c>
      <c r="AB81" s="23" t="s">
        <v>108</v>
      </c>
      <c r="AC81" s="24" t="s">
        <v>109</v>
      </c>
      <c r="AD81" s="24" t="s">
        <v>110</v>
      </c>
      <c r="AE81" s="24" t="s">
        <v>125</v>
      </c>
      <c r="AF81" s="24" t="s">
        <v>124</v>
      </c>
      <c r="AG81" s="3"/>
    </row>
    <row r="82" spans="2:33" x14ac:dyDescent="0.25">
      <c r="D82" s="3"/>
      <c r="F82" s="3"/>
      <c r="G82" s="3"/>
      <c r="H82" s="3"/>
      <c r="I82" s="3"/>
      <c r="O82" s="16"/>
      <c r="P82" s="16"/>
      <c r="AE82" s="35"/>
      <c r="AF82" s="35"/>
      <c r="AG82" s="3"/>
    </row>
    <row r="83" spans="2:33" x14ac:dyDescent="0.25">
      <c r="B83" t="s">
        <v>0</v>
      </c>
      <c r="C83" s="3">
        <v>47236520.333897211</v>
      </c>
      <c r="D83" s="3">
        <v>288060.36</v>
      </c>
      <c r="E83" s="3">
        <v>244788.12</v>
      </c>
      <c r="F83" s="3">
        <v>1052707.6299999999</v>
      </c>
      <c r="G83" s="3"/>
      <c r="H83" s="3">
        <v>302268.06080314174</v>
      </c>
      <c r="I83" s="3"/>
      <c r="M83" s="3"/>
      <c r="N83" s="3"/>
      <c r="O83" s="16"/>
      <c r="P83" s="16"/>
      <c r="Q83" s="16">
        <v>494142.49</v>
      </c>
      <c r="S83" s="29"/>
      <c r="T83" s="30"/>
      <c r="U83" s="28"/>
      <c r="V83" s="28"/>
      <c r="W83" s="28"/>
      <c r="X83" s="28"/>
      <c r="Y83" s="28">
        <v>145920</v>
      </c>
      <c r="Z83" s="28"/>
      <c r="AA83" s="28"/>
      <c r="AB83" s="25"/>
      <c r="AC83" s="24"/>
      <c r="AD83" s="24"/>
      <c r="AE83" s="34"/>
      <c r="AF83" s="34"/>
      <c r="AG83" s="3">
        <f>SUM(C83:AD83)</f>
        <v>49764406.994700357</v>
      </c>
    </row>
    <row r="84" spans="2:33" x14ac:dyDescent="0.25">
      <c r="B84" t="s">
        <v>1</v>
      </c>
      <c r="C84" s="3">
        <v>30190631.296717208</v>
      </c>
      <c r="D84" s="3">
        <v>1746577.18</v>
      </c>
      <c r="E84" s="3">
        <v>146763.04999999999</v>
      </c>
      <c r="F84" s="3">
        <v>402797.39533897798</v>
      </c>
      <c r="G84" s="3">
        <v>424023.22</v>
      </c>
      <c r="H84" s="3">
        <v>172983.96086049863</v>
      </c>
      <c r="I84" s="3"/>
      <c r="M84" s="3"/>
      <c r="N84" s="3"/>
      <c r="O84" s="16"/>
      <c r="P84" s="16"/>
      <c r="Q84" s="16">
        <v>358466.6</v>
      </c>
      <c r="AB84" s="25"/>
      <c r="AC84" s="24"/>
      <c r="AD84" s="24"/>
      <c r="AE84" s="34"/>
      <c r="AF84" s="34"/>
      <c r="AG84" s="3">
        <f t="shared" ref="AG84:AG119" si="8">SUM(C84:AD84)</f>
        <v>33442242.702916685</v>
      </c>
    </row>
    <row r="85" spans="2:33" x14ac:dyDescent="0.25">
      <c r="B85" t="s">
        <v>23</v>
      </c>
      <c r="C85" s="3">
        <v>47894107.966155209</v>
      </c>
      <c r="D85" s="3">
        <v>4392211.03</v>
      </c>
      <c r="E85" s="3">
        <v>574180.24</v>
      </c>
      <c r="F85" s="3">
        <v>397102.66</v>
      </c>
      <c r="G85" s="3"/>
      <c r="H85" s="3">
        <v>262128.7698476153</v>
      </c>
      <c r="I85" s="3"/>
      <c r="M85" s="3"/>
      <c r="N85" s="3"/>
      <c r="O85" s="16"/>
      <c r="P85" s="16"/>
      <c r="AB85" s="25"/>
      <c r="AC85" s="24"/>
      <c r="AD85" s="24"/>
      <c r="AE85" s="34"/>
      <c r="AF85" s="34"/>
      <c r="AG85" s="3">
        <f t="shared" si="8"/>
        <v>53519730.666002825</v>
      </c>
    </row>
    <row r="86" spans="2:33" x14ac:dyDescent="0.25">
      <c r="B86" t="s">
        <v>3</v>
      </c>
      <c r="C86" s="3">
        <v>82193711.653968453</v>
      </c>
      <c r="D86" s="3">
        <v>5644354.7199999997</v>
      </c>
      <c r="E86" s="3">
        <v>482775.94</v>
      </c>
      <c r="F86" s="3">
        <v>1288138.3860230881</v>
      </c>
      <c r="G86" s="3"/>
      <c r="H86" s="3">
        <v>415722.3987255572</v>
      </c>
      <c r="I86" s="3"/>
      <c r="M86" s="3"/>
      <c r="N86" s="3"/>
      <c r="O86" s="16"/>
      <c r="P86" s="16"/>
      <c r="Q86" s="16">
        <v>234699.74</v>
      </c>
      <c r="S86" s="29"/>
      <c r="T86" s="30"/>
      <c r="U86" s="28"/>
      <c r="V86" s="28"/>
      <c r="W86" s="28"/>
      <c r="X86" s="28">
        <v>152034</v>
      </c>
      <c r="Y86" s="28">
        <v>323187</v>
      </c>
      <c r="Z86" s="28"/>
      <c r="AA86" s="28"/>
      <c r="AB86" s="25"/>
      <c r="AC86" s="24"/>
      <c r="AD86" s="24"/>
      <c r="AE86" s="34"/>
      <c r="AF86" s="34"/>
      <c r="AG86" s="3">
        <f t="shared" si="8"/>
        <v>90734623.838717088</v>
      </c>
    </row>
    <row r="87" spans="2:33" x14ac:dyDescent="0.25">
      <c r="B87" t="s">
        <v>60</v>
      </c>
      <c r="C87" s="3">
        <v>0</v>
      </c>
      <c r="D87" s="3">
        <v>0</v>
      </c>
      <c r="E87" s="3">
        <v>0</v>
      </c>
      <c r="F87" s="3">
        <v>0</v>
      </c>
      <c r="G87" s="3"/>
      <c r="H87" s="3">
        <v>0</v>
      </c>
      <c r="I87" s="3"/>
      <c r="M87" s="3"/>
      <c r="N87" s="3"/>
      <c r="O87" s="16"/>
      <c r="P87" s="16"/>
      <c r="AB87" s="25"/>
      <c r="AC87" s="24"/>
      <c r="AD87" s="24"/>
      <c r="AE87" s="34"/>
      <c r="AF87" s="34"/>
      <c r="AG87" s="3">
        <f t="shared" si="8"/>
        <v>0</v>
      </c>
    </row>
    <row r="88" spans="2:33" x14ac:dyDescent="0.25">
      <c r="B88" t="s">
        <v>39</v>
      </c>
      <c r="C88" s="3">
        <v>33011899.217073996</v>
      </c>
      <c r="D88" s="3">
        <v>3663594.93</v>
      </c>
      <c r="E88" s="3">
        <v>373907.61</v>
      </c>
      <c r="F88" s="3">
        <v>123304.49933270368</v>
      </c>
      <c r="G88" s="3">
        <v>146168.98000000001</v>
      </c>
      <c r="H88" s="3">
        <v>148768.75471833299</v>
      </c>
      <c r="I88" s="3"/>
      <c r="M88" s="3"/>
      <c r="N88" s="3"/>
      <c r="O88" s="16"/>
      <c r="P88" s="16"/>
      <c r="AB88" s="25"/>
      <c r="AC88" s="24"/>
      <c r="AD88" s="24"/>
      <c r="AE88" s="34"/>
      <c r="AF88" s="34"/>
      <c r="AG88" s="3">
        <f t="shared" si="8"/>
        <v>37467643.991125032</v>
      </c>
    </row>
    <row r="89" spans="2:33" x14ac:dyDescent="0.25">
      <c r="B89" t="s">
        <v>26</v>
      </c>
      <c r="C89" s="3">
        <v>23629451.90875347</v>
      </c>
      <c r="D89" s="3">
        <v>703704.95</v>
      </c>
      <c r="E89" s="3">
        <v>32576.62</v>
      </c>
      <c r="F89" s="3">
        <v>503354.95298359898</v>
      </c>
      <c r="G89" s="3"/>
      <c r="H89" s="3">
        <v>172860.83774340939</v>
      </c>
      <c r="I89" s="3"/>
      <c r="M89" s="3"/>
      <c r="N89" s="3"/>
      <c r="O89" s="16"/>
      <c r="P89" s="16"/>
      <c r="Q89" s="16">
        <v>51670.63</v>
      </c>
      <c r="S89" s="29"/>
      <c r="T89" s="30"/>
      <c r="U89" s="28"/>
      <c r="V89" s="28"/>
      <c r="W89" s="28"/>
      <c r="X89" s="28"/>
      <c r="Y89" s="31">
        <v>100742</v>
      </c>
      <c r="Z89" s="28"/>
      <c r="AA89" s="28"/>
      <c r="AB89" s="25"/>
      <c r="AC89" s="24"/>
      <c r="AD89" s="24"/>
      <c r="AE89" s="34"/>
      <c r="AF89" s="34"/>
      <c r="AG89" s="3">
        <f t="shared" si="8"/>
        <v>25194361.899480477</v>
      </c>
    </row>
    <row r="90" spans="2:33" x14ac:dyDescent="0.25">
      <c r="B90" t="s">
        <v>6</v>
      </c>
      <c r="C90" s="3">
        <v>47026765.242194086</v>
      </c>
      <c r="D90" s="3">
        <v>1108952.8899999999</v>
      </c>
      <c r="E90" s="3">
        <v>108323.87</v>
      </c>
      <c r="F90" s="3">
        <v>980944.26</v>
      </c>
      <c r="G90" s="3"/>
      <c r="H90" s="3">
        <v>302494.49093631428</v>
      </c>
      <c r="I90" s="3"/>
      <c r="M90" s="3"/>
      <c r="N90" s="3"/>
      <c r="O90" s="16"/>
      <c r="P90" s="16"/>
      <c r="AB90" s="25"/>
      <c r="AC90" s="24"/>
      <c r="AD90" s="24"/>
      <c r="AE90" s="34"/>
      <c r="AF90" s="34"/>
      <c r="AG90" s="3">
        <f t="shared" si="8"/>
        <v>49527480.753130399</v>
      </c>
    </row>
    <row r="91" spans="2:33" x14ac:dyDescent="0.25">
      <c r="B91" t="s">
        <v>27</v>
      </c>
      <c r="C91" s="3">
        <v>20002360.377793401</v>
      </c>
      <c r="D91" s="3">
        <v>593325.85</v>
      </c>
      <c r="E91" s="3">
        <v>43965.19</v>
      </c>
      <c r="F91" s="3">
        <v>392041.61</v>
      </c>
      <c r="G91" s="3"/>
      <c r="H91" s="3">
        <v>134076.57085084016</v>
      </c>
      <c r="I91" s="3"/>
      <c r="M91" s="3"/>
      <c r="N91" s="3"/>
      <c r="O91" s="16"/>
      <c r="P91" s="16"/>
      <c r="Q91" s="16">
        <v>325237.08</v>
      </c>
      <c r="AB91" s="25"/>
      <c r="AC91" s="24"/>
      <c r="AD91" s="24"/>
      <c r="AE91" s="34"/>
      <c r="AF91" s="34"/>
      <c r="AG91" s="3">
        <f t="shared" si="8"/>
        <v>21491006.678644244</v>
      </c>
    </row>
    <row r="92" spans="2:33" x14ac:dyDescent="0.25">
      <c r="B92" t="s">
        <v>8</v>
      </c>
      <c r="C92" s="3">
        <v>35119810.526288167</v>
      </c>
      <c r="D92" s="3">
        <v>636136.92000000004</v>
      </c>
      <c r="E92" s="3">
        <v>69192.210000000006</v>
      </c>
      <c r="F92" s="3">
        <v>728057.36</v>
      </c>
      <c r="G92" s="3"/>
      <c r="H92" s="3">
        <v>236425.06965681291</v>
      </c>
      <c r="I92" s="3"/>
      <c r="M92" s="3"/>
      <c r="N92" s="3"/>
      <c r="O92" s="16"/>
      <c r="P92" s="16"/>
      <c r="S92" s="29"/>
      <c r="T92" s="30"/>
      <c r="U92" s="28"/>
      <c r="V92" s="28"/>
      <c r="W92" s="28"/>
      <c r="X92" s="28">
        <v>201662.12</v>
      </c>
      <c r="Y92" s="28">
        <v>1795141</v>
      </c>
      <c r="Z92" s="28"/>
      <c r="AA92" s="28"/>
      <c r="AB92" s="25"/>
      <c r="AC92" s="24"/>
      <c r="AD92" s="24"/>
      <c r="AE92" s="34"/>
      <c r="AF92" s="34"/>
      <c r="AG92" s="3">
        <f t="shared" si="8"/>
        <v>38786425.205944978</v>
      </c>
    </row>
    <row r="93" spans="2:33" x14ac:dyDescent="0.25">
      <c r="B93" t="s">
        <v>9</v>
      </c>
      <c r="C93" s="3">
        <v>30104754.848770384</v>
      </c>
      <c r="D93" s="3">
        <v>0</v>
      </c>
      <c r="E93" s="3">
        <v>108125.24</v>
      </c>
      <c r="F93" s="3">
        <v>708842.56</v>
      </c>
      <c r="G93" s="3"/>
      <c r="H93" s="3">
        <v>209565.38404928756</v>
      </c>
      <c r="I93" s="3"/>
      <c r="M93" s="3"/>
      <c r="N93" s="3"/>
      <c r="O93" s="16"/>
      <c r="P93" s="16"/>
      <c r="AB93" s="25"/>
      <c r="AC93" s="24"/>
      <c r="AD93" s="24"/>
      <c r="AE93" s="34"/>
      <c r="AF93" s="34"/>
      <c r="AG93" s="3">
        <f t="shared" si="8"/>
        <v>31131288.03281967</v>
      </c>
    </row>
    <row r="94" spans="2:33" x14ac:dyDescent="0.25">
      <c r="B94" t="s">
        <v>10</v>
      </c>
      <c r="C94" s="3">
        <v>34654304.230706908</v>
      </c>
      <c r="D94" s="3">
        <v>1075088.8</v>
      </c>
      <c r="E94" s="3">
        <v>160300.79</v>
      </c>
      <c r="F94" s="3">
        <v>601777.81000000006</v>
      </c>
      <c r="G94" s="3"/>
      <c r="H94" s="3">
        <v>208380.50592585324</v>
      </c>
      <c r="I94" s="3"/>
      <c r="M94" s="3"/>
      <c r="N94" s="3"/>
      <c r="O94" s="16"/>
      <c r="P94" s="16"/>
      <c r="Q94" s="16">
        <v>347049.66</v>
      </c>
      <c r="AB94" s="25"/>
      <c r="AC94" s="24"/>
      <c r="AD94" s="24"/>
      <c r="AE94" s="34"/>
      <c r="AF94" s="34"/>
      <c r="AG94" s="3">
        <f t="shared" si="8"/>
        <v>37046901.796632759</v>
      </c>
    </row>
    <row r="95" spans="2:33" x14ac:dyDescent="0.25">
      <c r="B95" t="s">
        <v>28</v>
      </c>
      <c r="C95" s="3">
        <v>28610969.287649814</v>
      </c>
      <c r="D95" s="3">
        <v>873895.84</v>
      </c>
      <c r="E95" s="3">
        <v>37410.14</v>
      </c>
      <c r="F95" s="3">
        <v>635680.6</v>
      </c>
      <c r="G95" s="3"/>
      <c r="H95" s="3">
        <v>213412.61770122679</v>
      </c>
      <c r="I95" s="3"/>
      <c r="M95" s="3"/>
      <c r="N95" s="3"/>
      <c r="O95" s="16"/>
      <c r="P95" s="16"/>
      <c r="S95" s="29"/>
      <c r="T95" s="30"/>
      <c r="U95" s="28"/>
      <c r="V95" s="28"/>
      <c r="W95" s="28"/>
      <c r="X95" s="28"/>
      <c r="Y95" s="28">
        <v>395437</v>
      </c>
      <c r="Z95" s="28"/>
      <c r="AA95" s="28"/>
      <c r="AB95" s="25"/>
      <c r="AC95" s="24"/>
      <c r="AD95" s="24"/>
      <c r="AE95" s="34"/>
      <c r="AF95" s="34"/>
      <c r="AG95" s="3">
        <f t="shared" si="8"/>
        <v>30766805.485351041</v>
      </c>
    </row>
    <row r="96" spans="2:33" x14ac:dyDescent="0.25">
      <c r="B96" t="s">
        <v>29</v>
      </c>
      <c r="C96" s="3">
        <v>30487840.669005726</v>
      </c>
      <c r="D96" s="3">
        <v>1700057.57</v>
      </c>
      <c r="E96" s="3">
        <v>47077.19</v>
      </c>
      <c r="F96" s="3">
        <v>504077.34</v>
      </c>
      <c r="G96" s="3"/>
      <c r="H96" s="3">
        <v>205450.42517256906</v>
      </c>
      <c r="I96" s="3"/>
      <c r="M96" s="3"/>
      <c r="N96" s="3"/>
      <c r="O96" s="16"/>
      <c r="P96" s="16"/>
      <c r="AB96" s="25"/>
      <c r="AC96" s="24"/>
      <c r="AD96" s="24"/>
      <c r="AE96" s="34"/>
      <c r="AF96" s="34"/>
      <c r="AG96" s="3">
        <f t="shared" si="8"/>
        <v>32944503.194178294</v>
      </c>
    </row>
    <row r="97" spans="2:33" x14ac:dyDescent="0.25">
      <c r="B97" t="s">
        <v>30</v>
      </c>
      <c r="C97" s="3">
        <v>38693286.073022969</v>
      </c>
      <c r="D97" s="3">
        <v>0</v>
      </c>
      <c r="E97" s="3">
        <v>96206.96</v>
      </c>
      <c r="F97" s="3">
        <v>897080.68</v>
      </c>
      <c r="G97" s="3"/>
      <c r="H97" s="3">
        <v>263327.62086278456</v>
      </c>
      <c r="I97" s="3"/>
      <c r="M97" s="3"/>
      <c r="N97" s="3"/>
      <c r="O97" s="16"/>
      <c r="P97" s="16"/>
      <c r="Q97" s="16">
        <v>17223.54</v>
      </c>
      <c r="AB97" s="25"/>
      <c r="AC97" s="24"/>
      <c r="AD97" s="24"/>
      <c r="AE97" s="34"/>
      <c r="AF97" s="34"/>
      <c r="AG97" s="3">
        <f t="shared" si="8"/>
        <v>39967124.873885751</v>
      </c>
    </row>
    <row r="98" spans="2:33" x14ac:dyDescent="0.25">
      <c r="B98" t="s">
        <v>31</v>
      </c>
      <c r="C98" s="3">
        <v>16199806.197433915</v>
      </c>
      <c r="D98" s="3">
        <v>2011158.85</v>
      </c>
      <c r="E98" s="3">
        <v>106462.79</v>
      </c>
      <c r="F98" s="3">
        <v>180775.82</v>
      </c>
      <c r="G98" s="3"/>
      <c r="H98" s="3">
        <v>117167.20085681105</v>
      </c>
      <c r="I98" s="3"/>
      <c r="M98" s="3"/>
      <c r="N98" s="3"/>
      <c r="O98" s="16"/>
      <c r="P98" s="16"/>
      <c r="Q98" s="16">
        <v>274087.43</v>
      </c>
      <c r="AB98" s="25"/>
      <c r="AC98" s="24"/>
      <c r="AD98" s="24"/>
      <c r="AE98" s="34"/>
      <c r="AF98" s="34"/>
      <c r="AG98" s="3">
        <f t="shared" si="8"/>
        <v>18889458.288290728</v>
      </c>
    </row>
    <row r="99" spans="2:33" x14ac:dyDescent="0.25">
      <c r="B99" t="s">
        <v>32</v>
      </c>
      <c r="C99" s="3">
        <v>16158671.480770307</v>
      </c>
      <c r="D99" s="3">
        <v>0</v>
      </c>
      <c r="E99" s="3">
        <v>14831.63</v>
      </c>
      <c r="F99" s="3">
        <v>429643.65</v>
      </c>
      <c r="G99" s="3"/>
      <c r="H99" s="3">
        <v>129324.44811100834</v>
      </c>
      <c r="I99" s="3"/>
      <c r="M99" s="3"/>
      <c r="N99" s="3"/>
      <c r="O99" s="16"/>
      <c r="P99" s="16"/>
      <c r="AB99" s="25"/>
      <c r="AC99" s="24"/>
      <c r="AD99" s="24"/>
      <c r="AE99" s="34"/>
      <c r="AF99" s="34"/>
      <c r="AG99" s="3">
        <f t="shared" si="8"/>
        <v>16732471.208881317</v>
      </c>
    </row>
    <row r="100" spans="2:33" x14ac:dyDescent="0.25">
      <c r="B100" t="s">
        <v>33</v>
      </c>
      <c r="C100" s="3">
        <v>23188195.283025242</v>
      </c>
      <c r="D100" s="3">
        <v>1155303.75</v>
      </c>
      <c r="E100" s="3">
        <v>170200.24</v>
      </c>
      <c r="F100" s="3">
        <v>377850.83</v>
      </c>
      <c r="G100" s="3"/>
      <c r="H100" s="3">
        <v>155002.30422602332</v>
      </c>
      <c r="I100" s="3"/>
      <c r="M100" s="3"/>
      <c r="N100" s="3"/>
      <c r="O100" s="16"/>
      <c r="P100" s="16"/>
      <c r="S100" s="29"/>
      <c r="T100" s="30"/>
      <c r="U100" s="28"/>
      <c r="V100" s="28"/>
      <c r="W100" s="28">
        <v>49200</v>
      </c>
      <c r="X100" s="28"/>
      <c r="Y100" s="31">
        <v>77410</v>
      </c>
      <c r="Z100" s="28"/>
      <c r="AA100" s="28"/>
      <c r="AB100" s="25"/>
      <c r="AC100" s="24"/>
      <c r="AD100" s="24"/>
      <c r="AE100" s="34"/>
      <c r="AF100" s="34"/>
      <c r="AG100" s="3">
        <f t="shared" si="8"/>
        <v>25173162.407251261</v>
      </c>
    </row>
    <row r="101" spans="2:33" x14ac:dyDescent="0.25">
      <c r="B101" t="s">
        <v>34</v>
      </c>
      <c r="C101" s="3">
        <v>11517943.902492631</v>
      </c>
      <c r="D101" s="3">
        <v>1238496.27</v>
      </c>
      <c r="E101" s="3">
        <v>71244.800000000003</v>
      </c>
      <c r="F101" s="3">
        <v>102925.43</v>
      </c>
      <c r="G101" s="3"/>
      <c r="H101" s="3">
        <v>70555.574066904097</v>
      </c>
      <c r="I101" s="3"/>
      <c r="M101" s="3"/>
      <c r="N101" s="3"/>
      <c r="O101" s="16"/>
      <c r="P101" s="16"/>
      <c r="AB101" s="25"/>
      <c r="AC101" s="24"/>
      <c r="AD101" s="24"/>
      <c r="AE101" s="34"/>
      <c r="AF101" s="34"/>
      <c r="AG101" s="3">
        <f t="shared" si="8"/>
        <v>13001165.976559535</v>
      </c>
    </row>
    <row r="102" spans="2:33" x14ac:dyDescent="0.25">
      <c r="B102" t="s">
        <v>35</v>
      </c>
      <c r="C102" s="3">
        <v>33341613.771264862</v>
      </c>
      <c r="D102" s="3">
        <v>4675861.3600000003</v>
      </c>
      <c r="E102" s="3">
        <v>141272.38</v>
      </c>
      <c r="F102" s="3">
        <v>359274.99</v>
      </c>
      <c r="G102" s="3">
        <v>541044.75</v>
      </c>
      <c r="H102" s="3">
        <v>242426.10978412</v>
      </c>
      <c r="I102" s="3"/>
      <c r="M102" s="3"/>
      <c r="N102" s="3"/>
      <c r="O102" s="16"/>
      <c r="P102" s="16"/>
      <c r="S102" s="29"/>
      <c r="T102" s="30"/>
      <c r="U102" s="28"/>
      <c r="V102" s="28"/>
      <c r="W102" s="28"/>
      <c r="X102" s="28"/>
      <c r="Y102" s="31">
        <v>104584</v>
      </c>
      <c r="Z102" s="28"/>
      <c r="AA102" s="28"/>
      <c r="AB102" s="25"/>
      <c r="AC102" s="24"/>
      <c r="AD102" s="24"/>
      <c r="AE102" s="34"/>
      <c r="AF102" s="34"/>
      <c r="AG102" s="3">
        <f t="shared" si="8"/>
        <v>39406077.361048989</v>
      </c>
    </row>
    <row r="103" spans="2:33" x14ac:dyDescent="0.25">
      <c r="B103" t="s">
        <v>36</v>
      </c>
      <c r="C103" s="3">
        <v>16535350.803903488</v>
      </c>
      <c r="D103" s="3">
        <v>493500.6</v>
      </c>
      <c r="E103" s="3">
        <v>45752.93</v>
      </c>
      <c r="F103" s="3">
        <v>350857.59</v>
      </c>
      <c r="G103" s="3"/>
      <c r="H103" s="3">
        <v>120708.0471008895</v>
      </c>
      <c r="I103" s="3"/>
      <c r="M103" s="3"/>
      <c r="N103" s="3"/>
      <c r="O103" s="16"/>
      <c r="P103" s="16"/>
      <c r="AB103" s="25"/>
      <c r="AC103" s="24"/>
      <c r="AD103" s="24"/>
      <c r="AE103" s="34"/>
      <c r="AF103" s="34"/>
      <c r="AG103" s="3">
        <f t="shared" si="8"/>
        <v>17546169.971004378</v>
      </c>
    </row>
    <row r="104" spans="2:33" x14ac:dyDescent="0.25">
      <c r="B104" t="s">
        <v>37</v>
      </c>
      <c r="C104" s="3">
        <v>1205745.9884629904</v>
      </c>
      <c r="D104" s="3"/>
      <c r="E104" s="3">
        <v>0</v>
      </c>
      <c r="F104" s="3"/>
      <c r="G104" s="3">
        <v>25140.959999999999</v>
      </c>
      <c r="H104" s="3">
        <v>0</v>
      </c>
      <c r="I104" s="3"/>
      <c r="O104" s="16"/>
      <c r="P104" s="16"/>
      <c r="AB104" s="25"/>
      <c r="AC104" s="24"/>
      <c r="AD104" s="24"/>
      <c r="AE104" s="34"/>
      <c r="AF104" s="34"/>
      <c r="AG104" s="3">
        <f t="shared" si="8"/>
        <v>1230886.9484629903</v>
      </c>
    </row>
    <row r="105" spans="2:33" x14ac:dyDescent="0.25">
      <c r="B105" t="s">
        <v>38</v>
      </c>
      <c r="C105" s="3">
        <v>255749708.77363545</v>
      </c>
      <c r="D105" s="3"/>
      <c r="E105" s="3">
        <v>2065249.12</v>
      </c>
      <c r="F105" s="3"/>
      <c r="G105" s="3"/>
      <c r="H105" s="3">
        <v>646009.62013064488</v>
      </c>
      <c r="I105" s="3">
        <v>11668000</v>
      </c>
      <c r="J105" s="5">
        <v>8582900</v>
      </c>
      <c r="K105" s="5">
        <v>2418700</v>
      </c>
      <c r="L105" s="5">
        <v>50429500</v>
      </c>
      <c r="M105" s="5">
        <v>3963700</v>
      </c>
      <c r="N105" s="5"/>
      <c r="O105" s="16"/>
      <c r="P105" s="16"/>
      <c r="Q105" s="16">
        <f>177436.54+19963</f>
        <v>197399.54</v>
      </c>
      <c r="R105" s="16">
        <v>45861854.289999999</v>
      </c>
      <c r="S105" s="29"/>
      <c r="T105" s="30">
        <v>12044652</v>
      </c>
      <c r="U105" s="28">
        <v>1415125</v>
      </c>
      <c r="V105" s="28">
        <v>278400</v>
      </c>
      <c r="W105" s="28"/>
      <c r="X105" s="28">
        <v>9388442.7100000009</v>
      </c>
      <c r="Y105" s="28">
        <f>4031309+39507</f>
        <v>4070816</v>
      </c>
      <c r="Z105" s="28">
        <v>4952135.5999999996</v>
      </c>
      <c r="AA105" s="28"/>
      <c r="AB105" s="25">
        <v>12937223.039999999</v>
      </c>
      <c r="AC105" s="26">
        <v>1500000</v>
      </c>
      <c r="AD105" s="26">
        <v>262500</v>
      </c>
      <c r="AE105" s="34"/>
      <c r="AF105" s="34">
        <v>348000</v>
      </c>
      <c r="AG105" s="3">
        <f>SUM(C105:AF105)</f>
        <v>428780315.69376618</v>
      </c>
    </row>
    <row r="106" spans="2:33" x14ac:dyDescent="0.25">
      <c r="B106" t="s">
        <v>17</v>
      </c>
      <c r="C106" s="3">
        <v>0</v>
      </c>
      <c r="D106" s="3"/>
      <c r="E106" s="3">
        <v>0</v>
      </c>
      <c r="F106" s="3"/>
      <c r="G106" s="3"/>
      <c r="H106" s="3">
        <v>0</v>
      </c>
      <c r="I106" s="3"/>
      <c r="J106" s="5">
        <v>6362900</v>
      </c>
      <c r="O106" s="16"/>
      <c r="P106" s="16"/>
      <c r="AB106" s="25"/>
      <c r="AC106" s="24"/>
      <c r="AD106" s="24"/>
      <c r="AE106" s="34"/>
      <c r="AF106" s="34"/>
      <c r="AG106" s="3">
        <f t="shared" si="8"/>
        <v>6362900</v>
      </c>
    </row>
    <row r="107" spans="2:33" x14ac:dyDescent="0.25">
      <c r="B107" t="s">
        <v>18</v>
      </c>
      <c r="C107" s="3">
        <v>226053508.75494659</v>
      </c>
      <c r="D107" s="3"/>
      <c r="E107" s="3">
        <v>1528221.64</v>
      </c>
      <c r="F107" s="3"/>
      <c r="G107" s="3"/>
      <c r="H107" s="3">
        <v>646009.62013064488</v>
      </c>
      <c r="I107" s="3">
        <v>8009000</v>
      </c>
      <c r="J107" s="5">
        <v>0</v>
      </c>
      <c r="K107" s="5">
        <v>1793100</v>
      </c>
      <c r="L107" s="5">
        <v>37183600</v>
      </c>
      <c r="M107" s="5">
        <v>2938400</v>
      </c>
      <c r="N107" s="5"/>
      <c r="O107" s="16"/>
      <c r="P107" s="16"/>
      <c r="Q107" s="16">
        <v>1062717.5</v>
      </c>
      <c r="R107" s="16">
        <v>30240657.390000001</v>
      </c>
      <c r="S107" s="29"/>
      <c r="T107" s="30">
        <f>10135134+146886</f>
        <v>10282020</v>
      </c>
      <c r="U107" s="28">
        <v>945119</v>
      </c>
      <c r="V107" s="28"/>
      <c r="W107" s="28"/>
      <c r="X107" s="28">
        <v>13104897.5</v>
      </c>
      <c r="Y107" s="28">
        <v>567447</v>
      </c>
      <c r="Z107" s="28">
        <v>99605</v>
      </c>
      <c r="AA107" s="28"/>
      <c r="AB107" s="25">
        <v>6384700</v>
      </c>
      <c r="AC107" s="24"/>
      <c r="AD107" s="24"/>
      <c r="AE107" s="34"/>
      <c r="AF107" s="34"/>
      <c r="AG107" s="3">
        <f t="shared" si="8"/>
        <v>340839003.40507722</v>
      </c>
    </row>
    <row r="108" spans="2:33" x14ac:dyDescent="0.25">
      <c r="B108" t="s">
        <v>19</v>
      </c>
      <c r="C108" s="3">
        <v>94772929.038204759</v>
      </c>
      <c r="D108" s="3"/>
      <c r="E108" s="3">
        <v>725054.28</v>
      </c>
      <c r="F108" s="3"/>
      <c r="G108" s="3"/>
      <c r="H108" s="3">
        <v>473648.23841243685</v>
      </c>
      <c r="I108" s="3">
        <v>3394000</v>
      </c>
      <c r="J108" s="5">
        <v>2325100</v>
      </c>
      <c r="K108" s="5">
        <v>655200</v>
      </c>
      <c r="L108" s="5">
        <v>13582500</v>
      </c>
      <c r="M108" s="5">
        <v>1073800</v>
      </c>
      <c r="N108" s="5"/>
      <c r="O108" s="16"/>
      <c r="P108" s="16"/>
      <c r="Q108" s="16">
        <v>254705.78</v>
      </c>
      <c r="R108" s="16">
        <v>12562402.460000001</v>
      </c>
      <c r="S108" s="29"/>
      <c r="T108" s="30">
        <v>2497062</v>
      </c>
      <c r="U108" s="28">
        <v>236250</v>
      </c>
      <c r="V108" s="28">
        <v>883140</v>
      </c>
      <c r="W108" s="28"/>
      <c r="X108" s="28">
        <v>5405252.25</v>
      </c>
      <c r="Y108" s="28">
        <v>332861</v>
      </c>
      <c r="Z108" s="28">
        <f>220129.8+616104.57</f>
        <v>836234.36999999988</v>
      </c>
      <c r="AA108" s="28"/>
      <c r="AB108" s="25">
        <v>2140169</v>
      </c>
      <c r="AC108" s="24"/>
      <c r="AD108" s="26">
        <v>1705200</v>
      </c>
      <c r="AE108" s="34"/>
      <c r="AF108" s="34"/>
      <c r="AG108" s="3">
        <f>SUM(C108:AD108)</f>
        <v>143855508.41661721</v>
      </c>
    </row>
    <row r="109" spans="2:33" x14ac:dyDescent="0.25">
      <c r="B109" t="s">
        <v>20</v>
      </c>
      <c r="C109" s="3">
        <v>83740878.209640756</v>
      </c>
      <c r="D109" s="3"/>
      <c r="E109" s="3">
        <v>392357.02</v>
      </c>
      <c r="F109" s="3"/>
      <c r="G109" s="3">
        <v>663622.09</v>
      </c>
      <c r="H109" s="3">
        <v>407211.62857915572</v>
      </c>
      <c r="I109" s="3">
        <v>3779000</v>
      </c>
      <c r="J109" s="5">
        <v>1984200</v>
      </c>
      <c r="K109" s="5">
        <v>559200</v>
      </c>
      <c r="L109" s="5">
        <v>11585800</v>
      </c>
      <c r="M109" s="5">
        <v>916300</v>
      </c>
      <c r="N109" s="5"/>
      <c r="O109" s="16"/>
      <c r="P109" s="16"/>
      <c r="Q109" s="16">
        <v>200923</v>
      </c>
      <c r="R109" s="16">
        <v>11145569.060000001</v>
      </c>
      <c r="S109" s="29"/>
      <c r="T109" s="30">
        <v>3525264</v>
      </c>
      <c r="U109" s="28"/>
      <c r="V109" s="28"/>
      <c r="W109" s="28"/>
      <c r="X109" s="28">
        <v>5246701.9000000004</v>
      </c>
      <c r="Y109" s="28">
        <v>629883</v>
      </c>
      <c r="Z109" s="28">
        <v>342816</v>
      </c>
      <c r="AA109" s="28"/>
      <c r="AB109" s="25">
        <v>1670000</v>
      </c>
      <c r="AC109" s="24"/>
      <c r="AD109" s="24"/>
      <c r="AE109" s="34"/>
      <c r="AF109" s="34"/>
      <c r="AG109" s="3">
        <f t="shared" si="8"/>
        <v>126789725.90821992</v>
      </c>
    </row>
    <row r="110" spans="2:33" x14ac:dyDescent="0.25">
      <c r="B110" t="s">
        <v>21</v>
      </c>
      <c r="C110" s="3">
        <v>29041280.513790976</v>
      </c>
      <c r="D110" s="3"/>
      <c r="E110" s="3">
        <v>64586.62</v>
      </c>
      <c r="F110" s="3"/>
      <c r="G110" s="3"/>
      <c r="H110" s="3">
        <v>225102.14074711784</v>
      </c>
      <c r="I110" s="3">
        <v>739000</v>
      </c>
      <c r="J110" s="5">
        <v>566900</v>
      </c>
      <c r="K110" s="5">
        <v>159800</v>
      </c>
      <c r="L110" s="5">
        <v>3308600</v>
      </c>
      <c r="M110" s="5">
        <v>261800</v>
      </c>
      <c r="N110" s="5"/>
      <c r="O110" s="16"/>
      <c r="P110" s="16"/>
      <c r="Q110" s="16">
        <v>120840.5</v>
      </c>
      <c r="R110" s="16">
        <v>1997686.14</v>
      </c>
      <c r="S110" s="29"/>
      <c r="T110" s="30">
        <v>1028202</v>
      </c>
      <c r="U110" s="28"/>
      <c r="V110" s="28"/>
      <c r="W110" s="28">
        <v>39626</v>
      </c>
      <c r="X110" s="28">
        <v>242091</v>
      </c>
      <c r="Y110" s="28">
        <v>263141</v>
      </c>
      <c r="Z110" s="28"/>
      <c r="AA110" s="28"/>
      <c r="AB110" s="25"/>
      <c r="AC110" s="24"/>
      <c r="AD110" s="24"/>
      <c r="AE110" s="34"/>
      <c r="AF110" s="34"/>
      <c r="AG110" s="3">
        <f t="shared" si="8"/>
        <v>38058655.9145381</v>
      </c>
    </row>
    <row r="111" spans="2:33" s="15" customFormat="1" x14ac:dyDescent="0.25">
      <c r="B111" s="15" t="s">
        <v>92</v>
      </c>
      <c r="C111" s="3"/>
      <c r="D111" s="3"/>
      <c r="E111" s="3"/>
      <c r="F111" s="3"/>
      <c r="G111" s="3"/>
      <c r="H111" s="3"/>
      <c r="I111" s="3"/>
      <c r="J111" s="5"/>
      <c r="K111" s="5"/>
      <c r="L111" s="5"/>
      <c r="M111" s="3"/>
      <c r="N111" s="3">
        <v>8844700</v>
      </c>
      <c r="O111" s="16">
        <v>1224278</v>
      </c>
      <c r="P111" s="16"/>
      <c r="S111" s="29"/>
      <c r="T111" s="30"/>
      <c r="U111" s="28"/>
      <c r="V111" s="28"/>
      <c r="W111" s="28">
        <v>93800</v>
      </c>
      <c r="X111" s="28"/>
      <c r="Y111" s="28"/>
      <c r="Z111" s="28"/>
      <c r="AA111" s="28"/>
      <c r="AB111" s="21"/>
      <c r="AC111" s="21"/>
      <c r="AE111" s="3"/>
      <c r="AF111" s="3"/>
      <c r="AG111" s="3">
        <f t="shared" si="8"/>
        <v>10162778</v>
      </c>
    </row>
    <row r="112" spans="2:33" s="15" customFormat="1" x14ac:dyDescent="0.25">
      <c r="B112" s="15" t="s">
        <v>93</v>
      </c>
      <c r="C112" s="3"/>
      <c r="D112" s="3"/>
      <c r="E112" s="3"/>
      <c r="F112" s="3"/>
      <c r="G112" s="3"/>
      <c r="H112" s="3"/>
      <c r="I112" s="3"/>
      <c r="J112" s="5"/>
      <c r="K112" s="5"/>
      <c r="L112" s="5"/>
      <c r="M112" s="3"/>
      <c r="N112" s="3">
        <v>6053700</v>
      </c>
      <c r="O112" s="16">
        <v>892489</v>
      </c>
      <c r="P112" s="16"/>
      <c r="S112" s="22"/>
      <c r="T112" s="22"/>
      <c r="U112" s="22"/>
      <c r="V112" s="22"/>
      <c r="W112" s="22"/>
      <c r="X112" s="22"/>
      <c r="Y112" s="22"/>
      <c r="Z112" s="22"/>
      <c r="AB112" s="21"/>
      <c r="AC112" s="21"/>
      <c r="AE112" s="3"/>
      <c r="AF112" s="3"/>
      <c r="AG112" s="3">
        <f t="shared" si="8"/>
        <v>6946189</v>
      </c>
    </row>
    <row r="113" spans="1:33" s="15" customFormat="1" x14ac:dyDescent="0.25">
      <c r="B113" s="15" t="s">
        <v>94</v>
      </c>
      <c r="C113" s="3"/>
      <c r="D113" s="3"/>
      <c r="E113" s="3"/>
      <c r="F113" s="3"/>
      <c r="G113" s="3"/>
      <c r="H113" s="3"/>
      <c r="I113" s="3"/>
      <c r="J113" s="5"/>
      <c r="K113" s="5"/>
      <c r="L113" s="5"/>
      <c r="M113" s="3"/>
      <c r="N113" s="3">
        <v>1763200</v>
      </c>
      <c r="O113" s="16">
        <v>376340</v>
      </c>
      <c r="P113" s="16"/>
      <c r="S113" s="22"/>
      <c r="T113" s="22"/>
      <c r="U113" s="22"/>
      <c r="V113" s="22"/>
      <c r="W113" s="22"/>
      <c r="X113" s="22"/>
      <c r="Y113" s="22"/>
      <c r="Z113" s="22"/>
      <c r="AB113" s="21"/>
      <c r="AC113" s="21"/>
      <c r="AE113" s="3"/>
      <c r="AF113" s="3"/>
      <c r="AG113" s="3">
        <f t="shared" si="8"/>
        <v>2139540</v>
      </c>
    </row>
    <row r="114" spans="1:33" s="15" customFormat="1" x14ac:dyDescent="0.25">
      <c r="B114" s="15" t="s">
        <v>95</v>
      </c>
      <c r="C114" s="3"/>
      <c r="D114" s="3"/>
      <c r="E114" s="3"/>
      <c r="F114" s="3"/>
      <c r="G114" s="3"/>
      <c r="H114" s="3"/>
      <c r="I114" s="3"/>
      <c r="J114" s="5"/>
      <c r="K114" s="5"/>
      <c r="L114" s="5"/>
      <c r="M114" s="3"/>
      <c r="N114" s="3">
        <v>1723700</v>
      </c>
      <c r="O114" s="16">
        <v>337945</v>
      </c>
      <c r="P114" s="16"/>
      <c r="S114" s="22"/>
      <c r="T114" s="22"/>
      <c r="U114" s="22"/>
      <c r="V114" s="22"/>
      <c r="W114" s="22"/>
      <c r="X114" s="22"/>
      <c r="Y114" s="22"/>
      <c r="Z114" s="22"/>
      <c r="AB114" s="21"/>
      <c r="AC114" s="21"/>
      <c r="AE114" s="3"/>
      <c r="AF114" s="3"/>
      <c r="AG114" s="3">
        <f t="shared" si="8"/>
        <v>2061645</v>
      </c>
    </row>
    <row r="115" spans="1:33" s="15" customFormat="1" x14ac:dyDescent="0.25">
      <c r="B115" s="15" t="s">
        <v>96</v>
      </c>
      <c r="C115" s="3"/>
      <c r="D115" s="3"/>
      <c r="E115" s="3"/>
      <c r="F115" s="3"/>
      <c r="G115" s="3"/>
      <c r="H115" s="3"/>
      <c r="I115" s="3"/>
      <c r="J115" s="5"/>
      <c r="K115" s="5"/>
      <c r="L115" s="5"/>
      <c r="M115" s="3"/>
      <c r="N115" s="3">
        <v>698700</v>
      </c>
      <c r="O115" s="16">
        <v>99948</v>
      </c>
      <c r="P115" s="16"/>
      <c r="S115" s="29"/>
      <c r="T115" s="30"/>
      <c r="U115" s="28"/>
      <c r="V115" s="28"/>
      <c r="W115" s="28">
        <v>46200</v>
      </c>
      <c r="X115" s="28"/>
      <c r="Y115" s="28"/>
      <c r="Z115" s="28"/>
      <c r="AA115" s="31"/>
      <c r="AB115" s="21"/>
      <c r="AC115" s="21"/>
      <c r="AE115" s="3"/>
      <c r="AF115" s="3"/>
      <c r="AG115" s="3">
        <f t="shared" si="8"/>
        <v>844848</v>
      </c>
    </row>
    <row r="116" spans="1:33" s="15" customFormat="1" x14ac:dyDescent="0.25">
      <c r="B116" s="15" t="s">
        <v>100</v>
      </c>
      <c r="C116" s="3"/>
      <c r="D116" s="3"/>
      <c r="E116" s="3"/>
      <c r="F116" s="3"/>
      <c r="G116" s="3"/>
      <c r="H116" s="3"/>
      <c r="I116" s="3"/>
      <c r="J116" s="5"/>
      <c r="K116" s="5"/>
      <c r="L116" s="5"/>
      <c r="M116" s="3"/>
      <c r="N116" s="3"/>
      <c r="O116" s="16"/>
      <c r="P116" s="16">
        <v>1820000</v>
      </c>
      <c r="S116" s="22"/>
      <c r="T116" s="22"/>
      <c r="U116" s="22"/>
      <c r="V116" s="22"/>
      <c r="W116" s="22"/>
      <c r="X116" s="22"/>
      <c r="Y116" s="22"/>
      <c r="Z116" s="22"/>
      <c r="AB116" s="21"/>
      <c r="AC116" s="21"/>
      <c r="AE116" s="3"/>
      <c r="AF116" s="3"/>
      <c r="AG116" s="3">
        <f t="shared" si="8"/>
        <v>1820000</v>
      </c>
    </row>
    <row r="117" spans="1:33" s="15" customFormat="1" x14ac:dyDescent="0.25">
      <c r="B117" s="15" t="s">
        <v>101</v>
      </c>
      <c r="C117" s="3"/>
      <c r="D117" s="3"/>
      <c r="E117" s="3"/>
      <c r="F117" s="3"/>
      <c r="G117" s="3"/>
      <c r="H117" s="3"/>
      <c r="I117" s="3"/>
      <c r="J117" s="5"/>
      <c r="K117" s="5"/>
      <c r="L117" s="5"/>
      <c r="M117" s="3"/>
      <c r="N117" s="3"/>
      <c r="O117" s="16"/>
      <c r="P117" s="16">
        <v>260000</v>
      </c>
      <c r="Q117" s="15">
        <v>314841</v>
      </c>
      <c r="S117" s="22"/>
      <c r="T117" s="22"/>
      <c r="U117" s="22"/>
      <c r="V117" s="22"/>
      <c r="W117" s="22"/>
      <c r="X117" s="22"/>
      <c r="Y117" s="22"/>
      <c r="Z117" s="22"/>
      <c r="AB117" s="21"/>
      <c r="AC117" s="21"/>
      <c r="AE117" s="3"/>
      <c r="AF117" s="3"/>
      <c r="AG117" s="3">
        <f t="shared" si="8"/>
        <v>574841</v>
      </c>
    </row>
    <row r="118" spans="1:33" s="15" customFormat="1" x14ac:dyDescent="0.25">
      <c r="B118" s="15" t="s">
        <v>102</v>
      </c>
      <c r="C118" s="3"/>
      <c r="D118" s="3"/>
      <c r="E118" s="3"/>
      <c r="F118" s="3"/>
      <c r="G118" s="3"/>
      <c r="H118" s="3"/>
      <c r="I118" s="3"/>
      <c r="J118" s="5"/>
      <c r="K118" s="5"/>
      <c r="L118" s="5"/>
      <c r="M118" s="3"/>
      <c r="N118" s="3"/>
      <c r="O118" s="16"/>
      <c r="P118" s="16">
        <v>500000</v>
      </c>
      <c r="S118" s="22"/>
      <c r="T118" s="22"/>
      <c r="U118" s="22"/>
      <c r="V118" s="22"/>
      <c r="W118" s="22"/>
      <c r="X118" s="22"/>
      <c r="Y118" s="22"/>
      <c r="Z118" s="22"/>
      <c r="AB118" s="21"/>
      <c r="AC118" s="21"/>
      <c r="AE118" s="3"/>
      <c r="AF118" s="3"/>
      <c r="AG118" s="3">
        <f t="shared" si="8"/>
        <v>500000</v>
      </c>
    </row>
    <row r="119" spans="1:33" s="15" customFormat="1" x14ac:dyDescent="0.25">
      <c r="B119" s="15" t="s">
        <v>103</v>
      </c>
      <c r="C119" s="3"/>
      <c r="D119" s="3"/>
      <c r="E119" s="3"/>
      <c r="F119" s="3"/>
      <c r="G119" s="3"/>
      <c r="H119" s="3"/>
      <c r="I119" s="3"/>
      <c r="J119" s="5"/>
      <c r="K119" s="5"/>
      <c r="L119" s="5"/>
      <c r="M119" s="3"/>
      <c r="N119" s="3"/>
      <c r="O119" s="16"/>
      <c r="P119" s="16">
        <v>300000</v>
      </c>
      <c r="S119" s="22"/>
      <c r="T119" s="22"/>
      <c r="U119" s="22"/>
      <c r="V119" s="22"/>
      <c r="W119" s="22"/>
      <c r="X119" s="22"/>
      <c r="Y119" s="22"/>
      <c r="Z119" s="22"/>
      <c r="AB119" s="21"/>
      <c r="AC119" s="21"/>
      <c r="AE119" s="3"/>
      <c r="AF119" s="3"/>
      <c r="AG119" s="3">
        <f t="shared" si="8"/>
        <v>300000</v>
      </c>
    </row>
    <row r="120" spans="1:33" x14ac:dyDescent="0.25">
      <c r="B120" t="s">
        <v>22</v>
      </c>
      <c r="C120" s="3">
        <f>SUM(C83:C110)</f>
        <v>1336362046.3495691</v>
      </c>
      <c r="D120" s="3">
        <f t="shared" ref="D120:M120" si="9">SUM(D83:D110)</f>
        <v>32000281.870000005</v>
      </c>
      <c r="E120" s="3">
        <f t="shared" si="9"/>
        <v>7850826.6200000001</v>
      </c>
      <c r="F120" s="3">
        <f t="shared" si="9"/>
        <v>11017236.053678369</v>
      </c>
      <c r="G120" s="3">
        <f t="shared" si="9"/>
        <v>1800000</v>
      </c>
      <c r="H120" s="3">
        <f t="shared" si="9"/>
        <v>6481030.4000000004</v>
      </c>
      <c r="I120" s="3">
        <f t="shared" si="9"/>
        <v>27589000</v>
      </c>
      <c r="J120" s="3">
        <f t="shared" si="9"/>
        <v>19822000</v>
      </c>
      <c r="K120" s="3">
        <f t="shared" si="9"/>
        <v>5586000</v>
      </c>
      <c r="L120" s="3">
        <f t="shared" si="9"/>
        <v>116090000</v>
      </c>
      <c r="M120" s="3">
        <f t="shared" si="9"/>
        <v>9154000</v>
      </c>
      <c r="N120" s="3">
        <f>SUM(N111:N115)</f>
        <v>19084000</v>
      </c>
      <c r="O120" s="3">
        <f>SUM(O111:O115)</f>
        <v>2931000</v>
      </c>
      <c r="P120" s="3">
        <f>SUM(P116:P119)</f>
        <v>2880000</v>
      </c>
      <c r="Q120" s="3">
        <f>SUM(Q82:Q119)</f>
        <v>4254004.49</v>
      </c>
      <c r="R120" s="3">
        <f t="shared" ref="R120:AA120" si="10">SUM(R82:R119)</f>
        <v>101808169.34000002</v>
      </c>
      <c r="S120" s="3">
        <f t="shared" si="10"/>
        <v>0</v>
      </c>
      <c r="T120" s="3">
        <f t="shared" si="10"/>
        <v>29377200</v>
      </c>
      <c r="U120" s="3">
        <f t="shared" si="10"/>
        <v>2596494</v>
      </c>
      <c r="V120" s="3">
        <f t="shared" si="10"/>
        <v>1161540</v>
      </c>
      <c r="W120" s="3">
        <f t="shared" si="10"/>
        <v>228826</v>
      </c>
      <c r="X120" s="3">
        <f t="shared" si="10"/>
        <v>33741081.479999997</v>
      </c>
      <c r="Y120" s="3">
        <f t="shared" si="10"/>
        <v>8806569</v>
      </c>
      <c r="Z120" s="3">
        <f t="shared" si="10"/>
        <v>6230790.9699999997</v>
      </c>
      <c r="AA120" s="3">
        <f t="shared" si="10"/>
        <v>0</v>
      </c>
      <c r="AB120" s="3">
        <f t="shared" ref="AB120:AF120" si="11">SUM(AB82:AB119)</f>
        <v>23132092.039999999</v>
      </c>
      <c r="AC120" s="3">
        <f t="shared" si="11"/>
        <v>1500000</v>
      </c>
      <c r="AD120" s="3">
        <f t="shared" si="11"/>
        <v>1967700</v>
      </c>
      <c r="AE120" s="3">
        <f t="shared" si="11"/>
        <v>0</v>
      </c>
      <c r="AF120" s="3">
        <f t="shared" si="11"/>
        <v>348000</v>
      </c>
      <c r="AG120" s="7">
        <f>SUM(C120:AF120)</f>
        <v>1813799888.6132474</v>
      </c>
    </row>
    <row r="121" spans="1:33" x14ac:dyDescent="0.2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6"/>
      <c r="P121" s="16"/>
      <c r="AE121" s="35"/>
      <c r="AF121" s="35"/>
      <c r="AG121" s="3"/>
    </row>
    <row r="122" spans="1:33" x14ac:dyDescent="0.2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16"/>
      <c r="P122" s="16"/>
      <c r="AE122" s="35"/>
      <c r="AF122" s="35"/>
      <c r="AG122" s="3"/>
    </row>
    <row r="123" spans="1:33" ht="75" x14ac:dyDescent="0.25">
      <c r="A123" s="1">
        <v>2011</v>
      </c>
      <c r="C123" s="3" t="s">
        <v>49</v>
      </c>
      <c r="D123" s="2" t="s">
        <v>53</v>
      </c>
      <c r="E123" s="2" t="s">
        <v>54</v>
      </c>
      <c r="F123" s="4" t="s">
        <v>48</v>
      </c>
      <c r="G123" s="3" t="s">
        <v>47</v>
      </c>
      <c r="H123" s="3" t="s">
        <v>46</v>
      </c>
      <c r="I123" s="4" t="s">
        <v>57</v>
      </c>
      <c r="J123" t="s">
        <v>50</v>
      </c>
      <c r="K123" t="s">
        <v>51</v>
      </c>
      <c r="L123" s="2" t="s">
        <v>59</v>
      </c>
      <c r="M123" s="3" t="s">
        <v>52</v>
      </c>
      <c r="N123" s="2" t="s">
        <v>97</v>
      </c>
      <c r="O123" s="17" t="s">
        <v>98</v>
      </c>
      <c r="P123" s="17" t="s">
        <v>104</v>
      </c>
      <c r="Q123" s="16" t="s">
        <v>106</v>
      </c>
      <c r="S123" s="17" t="s">
        <v>111</v>
      </c>
      <c r="T123" s="17" t="s">
        <v>119</v>
      </c>
      <c r="U123" s="17" t="s">
        <v>112</v>
      </c>
      <c r="V123" s="17" t="s">
        <v>113</v>
      </c>
      <c r="W123" s="17" t="s">
        <v>114</v>
      </c>
      <c r="X123" s="17" t="s">
        <v>115</v>
      </c>
      <c r="Y123" s="17" t="s">
        <v>116</v>
      </c>
      <c r="Z123" s="17" t="s">
        <v>117</v>
      </c>
      <c r="AA123" s="17" t="s">
        <v>118</v>
      </c>
      <c r="AB123" s="23" t="s">
        <v>108</v>
      </c>
      <c r="AC123" s="24" t="s">
        <v>109</v>
      </c>
      <c r="AD123" s="24" t="s">
        <v>110</v>
      </c>
      <c r="AE123" s="24" t="s">
        <v>125</v>
      </c>
      <c r="AF123" s="24" t="s">
        <v>124</v>
      </c>
      <c r="AG123" s="3"/>
    </row>
    <row r="124" spans="1:33" x14ac:dyDescent="0.25">
      <c r="B124" t="s">
        <v>0</v>
      </c>
      <c r="C124" s="3">
        <v>45728333.788515635</v>
      </c>
      <c r="D124" s="3">
        <v>42848.477253475641</v>
      </c>
      <c r="E124" s="3">
        <v>246634.01</v>
      </c>
      <c r="H124" s="3">
        <v>295653.26718422398</v>
      </c>
      <c r="I124" s="3"/>
      <c r="L124" s="3"/>
      <c r="O124" s="16"/>
      <c r="P124" s="16"/>
      <c r="AE124" s="35"/>
      <c r="AF124" s="35"/>
      <c r="AG124" s="3">
        <f t="shared" ref="AG124:AG160" si="12">SUM(C124:AD124)</f>
        <v>46313469.542953327</v>
      </c>
    </row>
    <row r="125" spans="1:33" x14ac:dyDescent="0.25">
      <c r="B125" t="s">
        <v>1</v>
      </c>
      <c r="C125" s="3">
        <v>29546833.595636655</v>
      </c>
      <c r="D125" s="3">
        <v>758061.16146630084</v>
      </c>
      <c r="E125" s="3">
        <v>141638.46</v>
      </c>
      <c r="H125" s="3">
        <v>173774.73366122582</v>
      </c>
      <c r="I125" s="3"/>
      <c r="L125" s="3"/>
      <c r="O125" s="16"/>
      <c r="P125" s="16"/>
      <c r="AE125" s="35"/>
      <c r="AF125" s="35"/>
      <c r="AG125" s="3">
        <f t="shared" si="12"/>
        <v>30620307.950764183</v>
      </c>
    </row>
    <row r="126" spans="1:33" x14ac:dyDescent="0.25">
      <c r="B126" t="s">
        <v>23</v>
      </c>
      <c r="C126" s="3">
        <v>46872793.893558547</v>
      </c>
      <c r="D126" s="3">
        <v>1693722.9436024665</v>
      </c>
      <c r="E126" s="3">
        <v>557662.94999999995</v>
      </c>
      <c r="F126" t="s">
        <v>56</v>
      </c>
      <c r="G126" t="s">
        <v>55</v>
      </c>
      <c r="H126" s="3">
        <v>260763.83366178549</v>
      </c>
      <c r="I126" s="3"/>
      <c r="L126" s="3"/>
      <c r="O126" s="16"/>
      <c r="P126" s="16"/>
      <c r="AE126" s="35"/>
      <c r="AF126" s="35"/>
      <c r="AG126" s="3">
        <f t="shared" si="12"/>
        <v>49384943.620822802</v>
      </c>
    </row>
    <row r="127" spans="1:33" x14ac:dyDescent="0.25">
      <c r="B127" t="s">
        <v>3</v>
      </c>
      <c r="C127" s="3">
        <v>79135884.637502626</v>
      </c>
      <c r="D127" s="3">
        <v>2481354.6438807501</v>
      </c>
      <c r="E127" s="3">
        <v>425233.57</v>
      </c>
      <c r="H127" s="3">
        <v>411736.2695990575</v>
      </c>
      <c r="I127" s="3"/>
      <c r="L127" s="3"/>
      <c r="O127" s="16"/>
      <c r="P127" s="16"/>
      <c r="Q127" s="16">
        <v>260719.33</v>
      </c>
      <c r="S127" s="29"/>
      <c r="T127" s="30"/>
      <c r="U127" s="28"/>
      <c r="V127" s="28"/>
      <c r="W127" s="28"/>
      <c r="X127" s="28"/>
      <c r="Y127" s="28">
        <v>291484</v>
      </c>
      <c r="Z127" s="28"/>
      <c r="AA127" s="28"/>
      <c r="AE127" s="35"/>
      <c r="AF127" s="35"/>
      <c r="AG127" s="3">
        <f t="shared" si="12"/>
        <v>83006412.450982422</v>
      </c>
    </row>
    <row r="128" spans="1:33" x14ac:dyDescent="0.25">
      <c r="B128" t="s">
        <v>24</v>
      </c>
      <c r="C128" s="3">
        <v>6706511.2487304583</v>
      </c>
      <c r="D128" s="3">
        <v>441962.2035591295</v>
      </c>
      <c r="E128" s="3">
        <v>27435.68</v>
      </c>
      <c r="H128" s="3">
        <v>0</v>
      </c>
      <c r="I128" s="3"/>
      <c r="L128" s="3"/>
      <c r="O128" s="16"/>
      <c r="P128" s="16"/>
      <c r="AE128" s="35"/>
      <c r="AF128" s="35"/>
      <c r="AG128" s="3">
        <f t="shared" si="12"/>
        <v>7175909.1322895875</v>
      </c>
    </row>
    <row r="129" spans="2:33" x14ac:dyDescent="0.25">
      <c r="B129" t="s">
        <v>39</v>
      </c>
      <c r="C129" s="3">
        <v>31382938.849716049</v>
      </c>
      <c r="D129" s="3">
        <v>1638350.2074732783</v>
      </c>
      <c r="E129" s="3">
        <v>367278.89</v>
      </c>
      <c r="H129" s="3">
        <v>163650.75639618939</v>
      </c>
      <c r="I129" s="3"/>
      <c r="L129" s="3"/>
      <c r="O129" s="16"/>
      <c r="P129" s="16"/>
      <c r="AE129" s="35"/>
      <c r="AF129" s="35"/>
      <c r="AG129" s="3">
        <f t="shared" si="12"/>
        <v>33552218.703585517</v>
      </c>
    </row>
    <row r="130" spans="2:33" x14ac:dyDescent="0.25">
      <c r="B130" t="s">
        <v>26</v>
      </c>
      <c r="C130" s="3">
        <v>22892800.929443561</v>
      </c>
      <c r="D130" s="3">
        <v>288080.08814597485</v>
      </c>
      <c r="E130" s="3">
        <v>32315.55</v>
      </c>
      <c r="H130" s="3">
        <v>168795.40108482962</v>
      </c>
      <c r="I130" s="3"/>
      <c r="L130" s="3"/>
      <c r="O130" s="16"/>
      <c r="P130" s="16"/>
      <c r="Q130" s="16">
        <v>35195.120000000003</v>
      </c>
      <c r="S130" s="29"/>
      <c r="T130" s="30"/>
      <c r="U130" s="28"/>
      <c r="V130" s="28"/>
      <c r="W130" s="28">
        <v>49000</v>
      </c>
      <c r="X130" s="28">
        <v>351975</v>
      </c>
      <c r="Y130" s="28">
        <v>473628</v>
      </c>
      <c r="Z130" s="28"/>
      <c r="AA130" s="28"/>
      <c r="AE130" s="35"/>
      <c r="AF130" s="35"/>
      <c r="AG130" s="3">
        <f t="shared" si="12"/>
        <v>24291790.088674366</v>
      </c>
    </row>
    <row r="131" spans="2:33" x14ac:dyDescent="0.25">
      <c r="B131" t="s">
        <v>6</v>
      </c>
      <c r="C131" s="3">
        <v>44094647.050350785</v>
      </c>
      <c r="D131" s="3">
        <v>519723.4338773872</v>
      </c>
      <c r="E131" s="3">
        <v>113651.54</v>
      </c>
      <c r="H131" s="3">
        <v>291004.30721570662</v>
      </c>
      <c r="I131" s="3"/>
      <c r="L131" s="3"/>
      <c r="O131" s="16"/>
      <c r="P131" s="16"/>
      <c r="Q131" s="16">
        <v>4000</v>
      </c>
      <c r="AE131" s="35"/>
      <c r="AF131" s="35"/>
      <c r="AG131" s="3">
        <f t="shared" si="12"/>
        <v>45023026.331443876</v>
      </c>
    </row>
    <row r="132" spans="2:33" x14ac:dyDescent="0.25">
      <c r="B132" t="s">
        <v>27</v>
      </c>
      <c r="C132" s="3">
        <v>19268136.697303388</v>
      </c>
      <c r="D132" s="3">
        <v>254763.34664986838</v>
      </c>
      <c r="E132" s="3">
        <v>42236.35</v>
      </c>
      <c r="H132" s="3">
        <v>130040.9991996647</v>
      </c>
      <c r="I132" s="3"/>
      <c r="L132" s="3"/>
      <c r="O132" s="16"/>
      <c r="P132" s="16"/>
      <c r="AE132" s="35"/>
      <c r="AF132" s="35"/>
      <c r="AG132" s="3">
        <f t="shared" si="12"/>
        <v>19695177.393152922</v>
      </c>
    </row>
    <row r="133" spans="2:33" x14ac:dyDescent="0.25">
      <c r="B133" t="s">
        <v>40</v>
      </c>
      <c r="C133" s="3">
        <v>34256073.215940714</v>
      </c>
      <c r="D133" s="3">
        <v>321862.33301627846</v>
      </c>
      <c r="E133" s="3">
        <v>69153.81</v>
      </c>
      <c r="H133" s="3">
        <v>233637.55025721394</v>
      </c>
      <c r="I133" s="3"/>
      <c r="L133" s="3"/>
      <c r="O133" s="16"/>
      <c r="P133" s="16"/>
      <c r="AE133" s="35"/>
      <c r="AF133" s="35"/>
      <c r="AG133" s="3">
        <f t="shared" si="12"/>
        <v>34880726.909214206</v>
      </c>
    </row>
    <row r="134" spans="2:33" x14ac:dyDescent="0.25">
      <c r="B134" t="s">
        <v>9</v>
      </c>
      <c r="C134" s="3">
        <v>28979448.12372769</v>
      </c>
      <c r="D134" s="3">
        <v>0</v>
      </c>
      <c r="E134" s="3">
        <v>108545.23</v>
      </c>
      <c r="H134" s="3">
        <v>204252.06994135247</v>
      </c>
      <c r="I134" s="3"/>
      <c r="L134" s="3"/>
      <c r="O134" s="16"/>
      <c r="P134" s="16"/>
      <c r="AE134" s="35"/>
      <c r="AF134" s="35"/>
      <c r="AG134" s="3">
        <f t="shared" si="12"/>
        <v>29292245.423669044</v>
      </c>
    </row>
    <row r="135" spans="2:33" x14ac:dyDescent="0.25">
      <c r="B135" t="s">
        <v>10</v>
      </c>
      <c r="C135" s="3">
        <v>33681860.897188433</v>
      </c>
      <c r="D135" s="3">
        <v>510590.70101218711</v>
      </c>
      <c r="E135" s="3">
        <v>172965.52000000002</v>
      </c>
      <c r="H135" s="3">
        <v>206255.51000650987</v>
      </c>
      <c r="I135" s="3"/>
      <c r="L135" s="3"/>
      <c r="O135" s="16"/>
      <c r="P135" s="16"/>
      <c r="AE135" s="35"/>
      <c r="AF135" s="35"/>
      <c r="AG135" s="3">
        <f t="shared" si="12"/>
        <v>34571672.628207132</v>
      </c>
    </row>
    <row r="136" spans="2:33" x14ac:dyDescent="0.25">
      <c r="B136" t="s">
        <v>41</v>
      </c>
      <c r="C136" s="3">
        <v>21145663.207634859</v>
      </c>
      <c r="D136" s="3">
        <v>0</v>
      </c>
      <c r="E136" s="3">
        <v>36619.42</v>
      </c>
      <c r="H136" s="3">
        <v>164135.50723093067</v>
      </c>
      <c r="I136" s="3"/>
      <c r="L136" s="3"/>
      <c r="O136" s="16"/>
      <c r="P136" s="16"/>
      <c r="AE136" s="35"/>
      <c r="AF136" s="35"/>
      <c r="AG136" s="3">
        <f t="shared" si="12"/>
        <v>21346418.134865791</v>
      </c>
    </row>
    <row r="137" spans="2:33" x14ac:dyDescent="0.25">
      <c r="B137" t="s">
        <v>29</v>
      </c>
      <c r="C137" s="3">
        <v>28897421.004396509</v>
      </c>
      <c r="D137" s="3">
        <v>763868.87023009348</v>
      </c>
      <c r="E137" s="3">
        <v>39464.36</v>
      </c>
      <c r="H137" s="3">
        <v>197522.1033693327</v>
      </c>
      <c r="I137" s="3"/>
      <c r="L137" s="3"/>
      <c r="O137" s="16"/>
      <c r="P137" s="16"/>
      <c r="AE137" s="35"/>
      <c r="AF137" s="35"/>
      <c r="AG137" s="3">
        <f t="shared" si="12"/>
        <v>29898276.337995935</v>
      </c>
    </row>
    <row r="138" spans="2:33" x14ac:dyDescent="0.25">
      <c r="B138" t="s">
        <v>30</v>
      </c>
      <c r="C138" s="3">
        <v>37121071.854148202</v>
      </c>
      <c r="D138" s="3">
        <v>0</v>
      </c>
      <c r="E138" s="3">
        <v>98478.53</v>
      </c>
      <c r="H138" s="3">
        <v>256569.15604405908</v>
      </c>
      <c r="I138" s="3"/>
      <c r="L138" s="3"/>
      <c r="O138" s="16"/>
      <c r="P138" s="16"/>
      <c r="AE138" s="35"/>
      <c r="AF138" s="35"/>
      <c r="AG138" s="3">
        <f t="shared" si="12"/>
        <v>37476119.540192261</v>
      </c>
    </row>
    <row r="139" spans="2:33" x14ac:dyDescent="0.25">
      <c r="B139" t="s">
        <v>42</v>
      </c>
      <c r="C139" s="3">
        <v>15535550.721615696</v>
      </c>
      <c r="D139" s="3">
        <v>964833.32691918314</v>
      </c>
      <c r="E139" s="3">
        <v>61730.29</v>
      </c>
      <c r="H139" s="3">
        <v>115473.22099955726</v>
      </c>
      <c r="I139" s="3"/>
      <c r="L139" s="3"/>
      <c r="O139" s="16"/>
      <c r="P139" s="16"/>
      <c r="AE139" s="35"/>
      <c r="AF139" s="35"/>
      <c r="AG139" s="3">
        <f t="shared" si="12"/>
        <v>16677587.559534436</v>
      </c>
    </row>
    <row r="140" spans="2:33" x14ac:dyDescent="0.25">
      <c r="B140" t="s">
        <v>32</v>
      </c>
      <c r="C140" s="3">
        <v>15639133.034873949</v>
      </c>
      <c r="D140" s="3">
        <v>0</v>
      </c>
      <c r="E140" s="3">
        <v>14808.25</v>
      </c>
      <c r="H140" s="3">
        <v>127611.06898191426</v>
      </c>
      <c r="I140" s="3"/>
      <c r="L140" s="3"/>
      <c r="O140" s="16"/>
      <c r="P140" s="16"/>
      <c r="AE140" s="35"/>
      <c r="AF140" s="35"/>
      <c r="AG140" s="3">
        <f t="shared" si="12"/>
        <v>15781552.353855863</v>
      </c>
    </row>
    <row r="141" spans="2:33" x14ac:dyDescent="0.25">
      <c r="B141" t="s">
        <v>33</v>
      </c>
      <c r="C141" s="3">
        <v>21896192.113664564</v>
      </c>
      <c r="D141" s="3">
        <v>436420.49672344979</v>
      </c>
      <c r="E141" s="3">
        <v>164913.82</v>
      </c>
      <c r="H141" s="3">
        <v>150792.16407389921</v>
      </c>
      <c r="I141" s="3"/>
      <c r="L141" s="3"/>
      <c r="O141" s="16"/>
      <c r="P141" s="16"/>
      <c r="S141" s="29"/>
      <c r="T141" s="30"/>
      <c r="U141" s="28"/>
      <c r="V141" s="28"/>
      <c r="W141" s="28"/>
      <c r="X141" s="28"/>
      <c r="Y141" s="28">
        <v>203839</v>
      </c>
      <c r="Z141" s="28"/>
      <c r="AA141" s="28"/>
      <c r="AE141" s="35"/>
      <c r="AF141" s="35"/>
      <c r="AG141" s="3">
        <f t="shared" si="12"/>
        <v>22852157.594461914</v>
      </c>
    </row>
    <row r="142" spans="2:33" x14ac:dyDescent="0.25">
      <c r="B142" t="s">
        <v>34</v>
      </c>
      <c r="C142" s="3">
        <v>11272330.429467779</v>
      </c>
      <c r="D142" s="3">
        <v>597262.99592221796</v>
      </c>
      <c r="E142" s="3">
        <v>74114.210000000006</v>
      </c>
      <c r="H142" s="3">
        <v>69668.52172462453</v>
      </c>
      <c r="I142" s="3"/>
      <c r="L142" s="3"/>
      <c r="O142" s="16"/>
      <c r="P142" s="16"/>
      <c r="AE142" s="35"/>
      <c r="AF142" s="35"/>
      <c r="AG142" s="3">
        <f t="shared" si="12"/>
        <v>12013376.157114621</v>
      </c>
    </row>
    <row r="143" spans="2:33" x14ac:dyDescent="0.25">
      <c r="B143" t="s">
        <v>35</v>
      </c>
      <c r="C143" s="3">
        <v>33706601.706246614</v>
      </c>
      <c r="D143" s="3">
        <v>2759947.3275254886</v>
      </c>
      <c r="E143" s="3">
        <v>194648.47999999998</v>
      </c>
      <c r="H143" s="3">
        <v>252328.61832565526</v>
      </c>
      <c r="I143" s="3"/>
      <c r="L143" s="3"/>
      <c r="O143" s="16"/>
      <c r="P143" s="16"/>
      <c r="AE143" s="35"/>
      <c r="AF143" s="35"/>
      <c r="AG143" s="3">
        <f t="shared" si="12"/>
        <v>36913526.132097758</v>
      </c>
    </row>
    <row r="144" spans="2:33" x14ac:dyDescent="0.25">
      <c r="B144" t="s">
        <v>36</v>
      </c>
      <c r="C144" s="3">
        <v>16505709.737724582</v>
      </c>
      <c r="D144" s="3">
        <v>204200.81348112653</v>
      </c>
      <c r="E144" s="3">
        <v>62776.016553924426</v>
      </c>
      <c r="H144" s="3">
        <v>122331.51204226875</v>
      </c>
      <c r="I144" s="3"/>
      <c r="L144" s="3"/>
      <c r="O144" s="16"/>
      <c r="P144" s="16"/>
      <c r="AE144" s="35"/>
      <c r="AF144" s="35"/>
      <c r="AG144" s="3">
        <f t="shared" si="12"/>
        <v>16895018.079801902</v>
      </c>
    </row>
    <row r="145" spans="2:33" x14ac:dyDescent="0.25">
      <c r="B145" t="s">
        <v>37</v>
      </c>
      <c r="C145" s="3">
        <v>1304720.9099999999</v>
      </c>
      <c r="D145" s="3"/>
      <c r="E145" s="3">
        <v>0</v>
      </c>
      <c r="H145" s="3">
        <v>0</v>
      </c>
      <c r="I145" s="3"/>
      <c r="L145" s="3"/>
      <c r="O145" s="16"/>
      <c r="P145" s="16"/>
      <c r="AE145" s="35"/>
      <c r="AF145" s="35"/>
      <c r="AG145" s="3">
        <f t="shared" si="12"/>
        <v>1304720.9099999999</v>
      </c>
    </row>
    <row r="146" spans="2:33" x14ac:dyDescent="0.25">
      <c r="B146" t="s">
        <v>38</v>
      </c>
      <c r="C146" s="3">
        <v>245945487.34</v>
      </c>
      <c r="D146" s="3"/>
      <c r="E146" s="3">
        <v>1854246.43</v>
      </c>
      <c r="H146" s="3">
        <v>637705.49756267935</v>
      </c>
      <c r="I146" s="3">
        <v>11215000</v>
      </c>
      <c r="J146" s="5">
        <v>8379700</v>
      </c>
      <c r="K146" s="5">
        <v>1812200</v>
      </c>
      <c r="L146" s="5">
        <v>46405527.409999996</v>
      </c>
      <c r="M146" s="3">
        <v>3870300</v>
      </c>
      <c r="N146" s="3"/>
      <c r="O146" s="16"/>
      <c r="P146" s="16"/>
      <c r="R146" s="16">
        <v>41668539.990000002</v>
      </c>
      <c r="S146" s="29"/>
      <c r="T146" s="30">
        <v>12911230</v>
      </c>
      <c r="U146" s="28">
        <v>788605</v>
      </c>
      <c r="V146" s="28"/>
      <c r="W146" s="28">
        <v>239493</v>
      </c>
      <c r="X146" s="28">
        <v>11299376.5</v>
      </c>
      <c r="Y146" s="31">
        <v>2515472</v>
      </c>
      <c r="Z146" s="28">
        <v>3822708.92</v>
      </c>
      <c r="AA146" s="28"/>
      <c r="AE146" s="35">
        <v>441000</v>
      </c>
      <c r="AF146" s="35"/>
      <c r="AG146" s="3">
        <f>SUM(C146:AF146)</f>
        <v>393806592.08756274</v>
      </c>
    </row>
    <row r="147" spans="2:33" x14ac:dyDescent="0.25">
      <c r="B147" t="s">
        <v>17</v>
      </c>
      <c r="C147" s="3">
        <v>0</v>
      </c>
      <c r="D147" s="3"/>
      <c r="E147" s="3">
        <v>4192.28</v>
      </c>
      <c r="H147" s="3">
        <v>0</v>
      </c>
      <c r="I147" s="3"/>
      <c r="L147">
        <v>0</v>
      </c>
      <c r="O147" s="16"/>
      <c r="P147" s="16"/>
      <c r="AE147" s="35"/>
      <c r="AF147" s="35"/>
      <c r="AG147" s="3">
        <f t="shared" si="12"/>
        <v>4192.28</v>
      </c>
    </row>
    <row r="148" spans="2:33" x14ac:dyDescent="0.25">
      <c r="B148" t="s">
        <v>18</v>
      </c>
      <c r="C148" s="3">
        <v>216760691.38</v>
      </c>
      <c r="D148" s="3"/>
      <c r="E148" s="3">
        <v>1645994.81</v>
      </c>
      <c r="H148" s="3">
        <v>637705.49756267935</v>
      </c>
      <c r="I148" s="3">
        <v>7815000</v>
      </c>
      <c r="J148" s="5">
        <v>6202800</v>
      </c>
      <c r="K148" s="5">
        <v>1341500</v>
      </c>
      <c r="L148" s="5">
        <v>34350085.259999998</v>
      </c>
      <c r="M148" s="3">
        <v>2864800</v>
      </c>
      <c r="N148" s="3"/>
      <c r="O148" s="16"/>
      <c r="P148" s="16"/>
      <c r="Q148" s="16">
        <v>177718</v>
      </c>
      <c r="R148" s="16">
        <v>27038511.030000001</v>
      </c>
      <c r="S148" s="29"/>
      <c r="T148" s="30">
        <v>9864760</v>
      </c>
      <c r="U148" s="28">
        <v>1359727</v>
      </c>
      <c r="V148" s="28"/>
      <c r="W148" s="28">
        <v>277901.2</v>
      </c>
      <c r="X148" s="28">
        <v>9218390</v>
      </c>
      <c r="Y148" s="28">
        <v>2800810</v>
      </c>
      <c r="Z148" s="28">
        <v>624807</v>
      </c>
      <c r="AA148" s="31"/>
      <c r="AE148" s="35"/>
      <c r="AF148" s="35"/>
      <c r="AG148" s="3">
        <f t="shared" si="12"/>
        <v>322981201.17756265</v>
      </c>
    </row>
    <row r="149" spans="2:33" x14ac:dyDescent="0.25">
      <c r="B149" t="s">
        <v>19</v>
      </c>
      <c r="C149" s="3">
        <v>90654340.760000005</v>
      </c>
      <c r="D149" s="3"/>
      <c r="E149" s="3">
        <v>649070.1</v>
      </c>
      <c r="H149" s="3">
        <v>452251.52756982064</v>
      </c>
      <c r="I149" s="3">
        <v>3312000</v>
      </c>
      <c r="J149" s="5">
        <v>2285600</v>
      </c>
      <c r="K149" s="5">
        <v>494300</v>
      </c>
      <c r="L149" s="5">
        <v>12656344.000000004</v>
      </c>
      <c r="M149" s="3">
        <v>1055600</v>
      </c>
      <c r="N149" s="3"/>
      <c r="O149" s="16"/>
      <c r="P149" s="16"/>
      <c r="R149" s="16">
        <v>11081218.279999999</v>
      </c>
      <c r="S149" s="29"/>
      <c r="T149" s="30">
        <v>3191540</v>
      </c>
      <c r="U149" s="28">
        <v>376012</v>
      </c>
      <c r="V149" s="28"/>
      <c r="W149" s="28"/>
      <c r="X149" s="31">
        <v>4036820</v>
      </c>
      <c r="Y149" s="28">
        <v>708422</v>
      </c>
      <c r="Z149" s="28"/>
      <c r="AA149" s="31"/>
      <c r="AE149" s="35"/>
      <c r="AF149" s="35"/>
      <c r="AG149" s="3">
        <f t="shared" si="12"/>
        <v>130953518.66756982</v>
      </c>
    </row>
    <row r="150" spans="2:33" x14ac:dyDescent="0.25">
      <c r="B150" t="s">
        <v>20</v>
      </c>
      <c r="C150" s="3">
        <v>81955152.549999997</v>
      </c>
      <c r="D150" s="3"/>
      <c r="E150" s="3">
        <v>481378.81</v>
      </c>
      <c r="H150" s="3">
        <v>403950.86291042663</v>
      </c>
      <c r="I150" s="3">
        <v>3687000</v>
      </c>
      <c r="J150" s="5">
        <v>1967400</v>
      </c>
      <c r="K150" s="5">
        <v>425500</v>
      </c>
      <c r="L150" s="5">
        <v>10887912.450000003</v>
      </c>
      <c r="M150" s="3">
        <v>908600</v>
      </c>
      <c r="N150" s="3"/>
      <c r="O150" s="16"/>
      <c r="P150" s="16"/>
      <c r="R150" s="16">
        <v>10690007.029999999</v>
      </c>
      <c r="S150" s="29"/>
      <c r="T150" s="30">
        <v>2466190</v>
      </c>
      <c r="U150" s="28"/>
      <c r="V150" s="28"/>
      <c r="W150" s="28">
        <v>757320</v>
      </c>
      <c r="X150" s="28">
        <v>3831752</v>
      </c>
      <c r="Y150" s="28">
        <v>110445</v>
      </c>
      <c r="Z150" s="28">
        <v>787500</v>
      </c>
      <c r="AA150" s="28"/>
      <c r="AE150" s="35"/>
      <c r="AF150" s="35"/>
      <c r="AG150" s="3">
        <f t="shared" si="12"/>
        <v>119360108.70291042</v>
      </c>
    </row>
    <row r="151" spans="2:33" x14ac:dyDescent="0.25">
      <c r="B151" t="s">
        <v>21</v>
      </c>
      <c r="C151" s="3">
        <v>27636643.670000002</v>
      </c>
      <c r="D151" s="3"/>
      <c r="E151" s="3">
        <v>39617.07</v>
      </c>
      <c r="H151" s="3">
        <v>215241.74339439449</v>
      </c>
      <c r="I151" s="3">
        <v>721000</v>
      </c>
      <c r="J151" s="5">
        <v>566500</v>
      </c>
      <c r="K151" s="5">
        <v>122500</v>
      </c>
      <c r="L151" s="5">
        <v>3135419.28</v>
      </c>
      <c r="M151" s="3">
        <v>261700</v>
      </c>
      <c r="N151" s="3"/>
      <c r="O151" s="16"/>
      <c r="P151" s="16"/>
      <c r="R151" s="16">
        <v>1367732.12</v>
      </c>
      <c r="S151" s="29"/>
      <c r="T151" s="30">
        <v>580280</v>
      </c>
      <c r="U151" s="28"/>
      <c r="V151" s="28"/>
      <c r="W151" s="28">
        <v>19957</v>
      </c>
      <c r="X151" s="31"/>
      <c r="Y151" s="28"/>
      <c r="Z151" s="28"/>
      <c r="AA151" s="31"/>
      <c r="AE151" s="35"/>
      <c r="AF151" s="35"/>
      <c r="AG151" s="3">
        <f t="shared" si="12"/>
        <v>34666590.883394398</v>
      </c>
    </row>
    <row r="152" spans="2:33" s="15" customFormat="1" x14ac:dyDescent="0.25">
      <c r="B152" s="15" t="s">
        <v>92</v>
      </c>
      <c r="C152" s="3"/>
      <c r="D152" s="3"/>
      <c r="E152" s="3"/>
      <c r="F152" s="3"/>
      <c r="G152" s="3"/>
      <c r="H152" s="3"/>
      <c r="I152" s="3"/>
      <c r="J152" s="5"/>
      <c r="K152" s="5"/>
      <c r="L152" s="5"/>
      <c r="M152" s="3"/>
      <c r="N152" s="3">
        <v>7844500</v>
      </c>
      <c r="O152" s="16">
        <v>1198381.3</v>
      </c>
      <c r="P152" s="16"/>
      <c r="S152" s="22"/>
      <c r="T152" s="22"/>
      <c r="U152" s="22"/>
      <c r="V152" s="22"/>
      <c r="W152" s="22"/>
      <c r="X152" s="22"/>
      <c r="Y152" s="22"/>
      <c r="Z152" s="22"/>
      <c r="AB152" s="21"/>
      <c r="AC152" s="21"/>
      <c r="AE152" s="3"/>
      <c r="AF152" s="3"/>
      <c r="AG152" s="3">
        <f t="shared" si="12"/>
        <v>9042881.3000000007</v>
      </c>
    </row>
    <row r="153" spans="2:33" s="15" customFormat="1" x14ac:dyDescent="0.25">
      <c r="B153" s="15" t="s">
        <v>93</v>
      </c>
      <c r="C153" s="3"/>
      <c r="D153" s="3"/>
      <c r="E153" s="3"/>
      <c r="F153" s="3"/>
      <c r="G153" s="3"/>
      <c r="H153" s="3"/>
      <c r="I153" s="3"/>
      <c r="J153" s="5"/>
      <c r="K153" s="5"/>
      <c r="L153" s="5"/>
      <c r="M153" s="3"/>
      <c r="N153" s="3">
        <v>5200100</v>
      </c>
      <c r="O153" s="16">
        <v>873610.5</v>
      </c>
      <c r="P153" s="16"/>
      <c r="S153" s="22"/>
      <c r="T153" s="22"/>
      <c r="U153" s="22"/>
      <c r="V153" s="22"/>
      <c r="W153" s="22"/>
      <c r="X153" s="22"/>
      <c r="Y153" s="22"/>
      <c r="Z153" s="22"/>
      <c r="AB153" s="21"/>
      <c r="AC153" s="21"/>
      <c r="AE153" s="3"/>
      <c r="AF153" s="3"/>
      <c r="AG153" s="3">
        <f t="shared" si="12"/>
        <v>6073710.5</v>
      </c>
    </row>
    <row r="154" spans="2:33" s="15" customFormat="1" x14ac:dyDescent="0.25">
      <c r="B154" s="15" t="s">
        <v>94</v>
      </c>
      <c r="C154" s="3"/>
      <c r="D154" s="3"/>
      <c r="E154" s="3"/>
      <c r="F154" s="3"/>
      <c r="G154" s="3"/>
      <c r="H154" s="3"/>
      <c r="I154" s="3"/>
      <c r="J154" s="5"/>
      <c r="K154" s="5"/>
      <c r="L154" s="5"/>
      <c r="M154" s="3"/>
      <c r="N154" s="3">
        <v>1512100</v>
      </c>
      <c r="O154" s="16">
        <v>368379.6</v>
      </c>
      <c r="P154" s="16"/>
      <c r="S154" s="22"/>
      <c r="T154" s="22"/>
      <c r="U154" s="22"/>
      <c r="V154" s="22"/>
      <c r="W154" s="22"/>
      <c r="X154" s="22"/>
      <c r="Y154" s="22"/>
      <c r="Z154" s="22"/>
      <c r="AB154" s="21"/>
      <c r="AC154" s="21"/>
      <c r="AE154" s="3"/>
      <c r="AF154" s="3"/>
      <c r="AG154" s="3">
        <f t="shared" si="12"/>
        <v>1880479.6</v>
      </c>
    </row>
    <row r="155" spans="2:33" s="15" customFormat="1" x14ac:dyDescent="0.25">
      <c r="B155" s="15" t="s">
        <v>95</v>
      </c>
      <c r="C155" s="3"/>
      <c r="D155" s="3"/>
      <c r="E155" s="3"/>
      <c r="F155" s="3"/>
      <c r="G155" s="3"/>
      <c r="H155" s="3"/>
      <c r="I155" s="3"/>
      <c r="J155" s="5"/>
      <c r="K155" s="5"/>
      <c r="L155" s="5"/>
      <c r="M155" s="3"/>
      <c r="N155" s="3">
        <v>1662700</v>
      </c>
      <c r="O155" s="16">
        <v>330795.7</v>
      </c>
      <c r="P155" s="16"/>
      <c r="S155" s="22"/>
      <c r="T155" s="22"/>
      <c r="U155" s="22"/>
      <c r="V155" s="22"/>
      <c r="W155" s="22"/>
      <c r="X155" s="22"/>
      <c r="Y155" s="22"/>
      <c r="Z155" s="22"/>
      <c r="AB155" s="21"/>
      <c r="AC155" s="21"/>
      <c r="AE155" s="3"/>
      <c r="AF155" s="3"/>
      <c r="AG155" s="3">
        <f t="shared" si="12"/>
        <v>1993495.7</v>
      </c>
    </row>
    <row r="156" spans="2:33" s="15" customFormat="1" x14ac:dyDescent="0.25">
      <c r="B156" s="15" t="s">
        <v>96</v>
      </c>
      <c r="C156" s="3"/>
      <c r="D156" s="3"/>
      <c r="E156" s="3"/>
      <c r="F156" s="3"/>
      <c r="G156" s="3"/>
      <c r="H156" s="3"/>
      <c r="I156" s="3"/>
      <c r="J156" s="5"/>
      <c r="K156" s="5"/>
      <c r="L156" s="5"/>
      <c r="M156" s="3"/>
      <c r="N156" s="3">
        <v>502600</v>
      </c>
      <c r="O156" s="16">
        <v>97832.9</v>
      </c>
      <c r="P156" s="16"/>
      <c r="S156" s="22"/>
      <c r="T156" s="22"/>
      <c r="U156" s="22"/>
      <c r="V156" s="22"/>
      <c r="W156" s="22"/>
      <c r="X156" s="22"/>
      <c r="Y156" s="22"/>
      <c r="Z156" s="22"/>
      <c r="AB156" s="21"/>
      <c r="AC156" s="21"/>
      <c r="AE156" s="3"/>
      <c r="AF156" s="3"/>
      <c r="AG156" s="3">
        <f t="shared" si="12"/>
        <v>600432.9</v>
      </c>
    </row>
    <row r="157" spans="2:33" s="15" customFormat="1" x14ac:dyDescent="0.25">
      <c r="B157" s="15" t="s">
        <v>100</v>
      </c>
      <c r="C157" s="3"/>
      <c r="D157" s="3"/>
      <c r="E157" s="3"/>
      <c r="F157" s="3"/>
      <c r="G157" s="3"/>
      <c r="H157" s="3"/>
      <c r="I157" s="3"/>
      <c r="J157" s="5"/>
      <c r="K157" s="5"/>
      <c r="L157" s="5"/>
      <c r="M157" s="3"/>
      <c r="N157" s="3"/>
      <c r="O157" s="16"/>
      <c r="P157" s="16">
        <v>1600000</v>
      </c>
      <c r="S157" s="22"/>
      <c r="T157" s="22"/>
      <c r="U157" s="22"/>
      <c r="V157" s="22"/>
      <c r="W157" s="22"/>
      <c r="X157" s="22"/>
      <c r="Y157" s="22"/>
      <c r="Z157" s="22"/>
      <c r="AB157" s="21"/>
      <c r="AC157" s="21"/>
      <c r="AE157" s="3"/>
      <c r="AF157" s="3"/>
      <c r="AG157" s="3">
        <f t="shared" si="12"/>
        <v>1600000</v>
      </c>
    </row>
    <row r="158" spans="2:33" s="15" customFormat="1" x14ac:dyDescent="0.25">
      <c r="B158" s="15" t="s">
        <v>101</v>
      </c>
      <c r="C158" s="3"/>
      <c r="D158" s="3"/>
      <c r="E158" s="3"/>
      <c r="F158" s="3"/>
      <c r="G158" s="3"/>
      <c r="H158" s="3"/>
      <c r="I158" s="3"/>
      <c r="J158" s="5"/>
      <c r="K158" s="5"/>
      <c r="L158" s="5"/>
      <c r="M158" s="3"/>
      <c r="N158" s="3"/>
      <c r="O158" s="16"/>
      <c r="P158" s="16">
        <v>260000</v>
      </c>
      <c r="S158" s="22"/>
      <c r="T158" s="22"/>
      <c r="U158" s="22"/>
      <c r="V158" s="22"/>
      <c r="W158" s="22"/>
      <c r="X158" s="22"/>
      <c r="Y158" s="22"/>
      <c r="Z158" s="22"/>
      <c r="AB158" s="21"/>
      <c r="AC158" s="21"/>
      <c r="AE158" s="3"/>
      <c r="AF158" s="3"/>
      <c r="AG158" s="3">
        <f t="shared" si="12"/>
        <v>260000</v>
      </c>
    </row>
    <row r="159" spans="2:33" s="15" customFormat="1" x14ac:dyDescent="0.25">
      <c r="B159" s="15" t="s">
        <v>102</v>
      </c>
      <c r="C159" s="3"/>
      <c r="D159" s="3"/>
      <c r="E159" s="3"/>
      <c r="F159" s="3"/>
      <c r="G159" s="3"/>
      <c r="H159" s="3"/>
      <c r="I159" s="3"/>
      <c r="J159" s="5"/>
      <c r="K159" s="5"/>
      <c r="L159" s="5"/>
      <c r="M159" s="3"/>
      <c r="N159" s="3"/>
      <c r="O159" s="16"/>
      <c r="P159" s="16">
        <v>436500</v>
      </c>
      <c r="S159" s="29"/>
      <c r="T159" s="30"/>
      <c r="U159" s="28"/>
      <c r="V159" s="28"/>
      <c r="W159" s="28"/>
      <c r="X159" s="28">
        <v>337949</v>
      </c>
      <c r="Y159" s="28"/>
      <c r="Z159" s="28"/>
      <c r="AA159" s="28"/>
      <c r="AB159" s="21"/>
      <c r="AC159" s="21"/>
      <c r="AE159" s="3"/>
      <c r="AF159" s="3"/>
      <c r="AG159" s="3">
        <f t="shared" si="12"/>
        <v>774449</v>
      </c>
    </row>
    <row r="160" spans="2:33" s="15" customFormat="1" x14ac:dyDescent="0.25">
      <c r="B160" s="15" t="s">
        <v>103</v>
      </c>
      <c r="C160" s="3"/>
      <c r="D160" s="3"/>
      <c r="E160" s="3"/>
      <c r="F160" s="3"/>
      <c r="G160" s="3"/>
      <c r="H160" s="3"/>
      <c r="I160" s="3"/>
      <c r="J160" s="5"/>
      <c r="K160" s="5"/>
      <c r="L160" s="5"/>
      <c r="M160" s="3"/>
      <c r="N160" s="3"/>
      <c r="O160" s="16"/>
      <c r="P160" s="16">
        <v>242500</v>
      </c>
      <c r="S160" s="22"/>
      <c r="T160" s="22"/>
      <c r="U160" s="22"/>
      <c r="V160" s="22"/>
      <c r="W160" s="22"/>
      <c r="X160" s="22"/>
      <c r="Y160" s="22"/>
      <c r="Z160" s="22"/>
      <c r="AB160" s="21"/>
      <c r="AC160" s="21"/>
      <c r="AE160" s="3"/>
      <c r="AF160" s="3"/>
      <c r="AG160" s="3">
        <f t="shared" si="12"/>
        <v>242500</v>
      </c>
    </row>
    <row r="161" spans="1:33" x14ac:dyDescent="0.25">
      <c r="B161" t="s">
        <v>22</v>
      </c>
      <c r="C161" s="3">
        <f>SUM(C124:C151)</f>
        <v>1288522973.3473873</v>
      </c>
      <c r="D161" s="3">
        <f t="shared" ref="D161:F161" si="13">SUM(D124:D151)</f>
        <v>14677853.370738653</v>
      </c>
      <c r="E161" s="3">
        <f t="shared" si="13"/>
        <v>7726804.4365539243</v>
      </c>
      <c r="F161" s="3">
        <f t="shared" si="13"/>
        <v>0</v>
      </c>
      <c r="G161" s="3">
        <f t="shared" ref="G161" si="14">SUM(G124:G151)</f>
        <v>0</v>
      </c>
      <c r="H161" s="3">
        <f t="shared" ref="H161:I161" si="15">SUM(H124:H151)</f>
        <v>6342851.7000000011</v>
      </c>
      <c r="I161" s="3">
        <f t="shared" si="15"/>
        <v>26750000</v>
      </c>
      <c r="J161" s="3">
        <f t="shared" ref="J161" si="16">SUM(J124:J151)</f>
        <v>19402000</v>
      </c>
      <c r="K161" s="3">
        <f t="shared" ref="K161:L161" si="17">SUM(K124:K151)</f>
        <v>4196000</v>
      </c>
      <c r="L161" s="3">
        <f t="shared" si="17"/>
        <v>107435288.39999999</v>
      </c>
      <c r="M161" s="3">
        <f t="shared" ref="M161" si="18">SUM(M124:M151)</f>
        <v>8961000</v>
      </c>
      <c r="N161" s="3">
        <f>SUM(N152:N156)</f>
        <v>16722000</v>
      </c>
      <c r="O161" s="3">
        <f>SUM(O152:O156)</f>
        <v>2869000</v>
      </c>
      <c r="P161" s="3">
        <f>SUM(P157:P160)</f>
        <v>2539000</v>
      </c>
      <c r="Q161" s="3">
        <f>SUM(Q124:Q160)</f>
        <v>477632.45</v>
      </c>
      <c r="R161" s="3">
        <f t="shared" ref="R161:AA161" si="19">SUM(R124:R160)</f>
        <v>91846008.450000018</v>
      </c>
      <c r="S161" s="3">
        <f t="shared" si="19"/>
        <v>0</v>
      </c>
      <c r="T161" s="3">
        <f t="shared" si="19"/>
        <v>29014000</v>
      </c>
      <c r="U161" s="3">
        <f t="shared" si="19"/>
        <v>2524344</v>
      </c>
      <c r="V161" s="3">
        <f t="shared" si="19"/>
        <v>0</v>
      </c>
      <c r="W161" s="3">
        <f t="shared" si="19"/>
        <v>1343671.2</v>
      </c>
      <c r="X161" s="3">
        <f t="shared" si="19"/>
        <v>29076262.5</v>
      </c>
      <c r="Y161" s="3">
        <f t="shared" si="19"/>
        <v>7104100</v>
      </c>
      <c r="Z161" s="3">
        <f t="shared" si="19"/>
        <v>5235015.92</v>
      </c>
      <c r="AA161" s="3">
        <f t="shared" si="19"/>
        <v>0</v>
      </c>
      <c r="AB161" s="3">
        <f t="shared" ref="AB161:AF161" si="20">SUM(AB124:AB160)</f>
        <v>0</v>
      </c>
      <c r="AC161" s="3">
        <f t="shared" si="20"/>
        <v>0</v>
      </c>
      <c r="AD161" s="3">
        <f t="shared" si="20"/>
        <v>0</v>
      </c>
      <c r="AE161" s="3">
        <f t="shared" si="20"/>
        <v>441000</v>
      </c>
      <c r="AF161" s="3">
        <f t="shared" si="20"/>
        <v>0</v>
      </c>
      <c r="AG161" s="7">
        <f>SUM(C161:AF161)</f>
        <v>1673206805.7746804</v>
      </c>
    </row>
    <row r="162" spans="1:33" x14ac:dyDescent="0.25">
      <c r="C162" s="3"/>
      <c r="D162" s="3"/>
      <c r="E162" s="3"/>
      <c r="F162" s="3"/>
      <c r="G162" s="3"/>
      <c r="J162" s="3"/>
      <c r="K162" s="3"/>
      <c r="L162" s="3"/>
      <c r="M162" s="3"/>
      <c r="N162" s="3"/>
      <c r="O162" s="16"/>
      <c r="P162" s="16"/>
      <c r="AE162" s="35"/>
      <c r="AF162" s="35"/>
      <c r="AG162" s="3"/>
    </row>
    <row r="163" spans="1:33" ht="75" x14ac:dyDescent="0.25">
      <c r="A163" s="1">
        <v>2010</v>
      </c>
      <c r="C163" s="3" t="s">
        <v>49</v>
      </c>
      <c r="D163" s="2" t="s">
        <v>53</v>
      </c>
      <c r="E163" s="2" t="s">
        <v>54</v>
      </c>
      <c r="F163" s="4" t="s">
        <v>48</v>
      </c>
      <c r="G163" s="3" t="s">
        <v>47</v>
      </c>
      <c r="H163" s="3" t="s">
        <v>46</v>
      </c>
      <c r="I163" s="4" t="s">
        <v>57</v>
      </c>
      <c r="J163" t="s">
        <v>50</v>
      </c>
      <c r="K163" t="s">
        <v>51</v>
      </c>
      <c r="L163" t="s">
        <v>58</v>
      </c>
      <c r="M163" s="3" t="s">
        <v>52</v>
      </c>
      <c r="N163" s="2" t="s">
        <v>97</v>
      </c>
      <c r="O163" s="17" t="s">
        <v>98</v>
      </c>
      <c r="P163" s="17" t="s">
        <v>104</v>
      </c>
      <c r="Q163" s="16" t="s">
        <v>106</v>
      </c>
      <c r="S163" s="17" t="s">
        <v>111</v>
      </c>
      <c r="T163" s="17" t="s">
        <v>119</v>
      </c>
      <c r="U163" s="17" t="s">
        <v>112</v>
      </c>
      <c r="V163" s="17" t="s">
        <v>113</v>
      </c>
      <c r="W163" s="17" t="s">
        <v>114</v>
      </c>
      <c r="X163" s="17" t="s">
        <v>115</v>
      </c>
      <c r="Y163" s="17" t="s">
        <v>116</v>
      </c>
      <c r="Z163" s="17" t="s">
        <v>117</v>
      </c>
      <c r="AA163" s="17" t="s">
        <v>118</v>
      </c>
      <c r="AB163" s="23" t="s">
        <v>108</v>
      </c>
      <c r="AC163" s="24" t="s">
        <v>109</v>
      </c>
      <c r="AD163" s="24" t="s">
        <v>110</v>
      </c>
      <c r="AE163" s="24" t="s">
        <v>125</v>
      </c>
      <c r="AF163" s="24" t="s">
        <v>124</v>
      </c>
      <c r="AG163" s="3"/>
    </row>
    <row r="164" spans="1:33" x14ac:dyDescent="0.25">
      <c r="B164" t="s">
        <v>0</v>
      </c>
      <c r="C164" s="3">
        <v>44380570.277794808</v>
      </c>
      <c r="D164" s="3">
        <v>41971.277552625768</v>
      </c>
      <c r="E164" s="3">
        <v>258888.19</v>
      </c>
      <c r="H164" s="3">
        <v>287729.21999999997</v>
      </c>
      <c r="I164" s="3"/>
      <c r="M164" s="3"/>
      <c r="N164" s="3"/>
      <c r="O164" s="16"/>
      <c r="P164" s="16"/>
      <c r="Q164" s="16">
        <v>121136.53</v>
      </c>
      <c r="AB164" s="25"/>
      <c r="AC164" s="24"/>
      <c r="AD164" s="24"/>
      <c r="AE164" s="34"/>
      <c r="AF164" s="34"/>
      <c r="AG164" s="3">
        <f t="shared" ref="AG164:AG200" si="21">SUM(C164:AD164)</f>
        <v>45090295.495347433</v>
      </c>
    </row>
    <row r="165" spans="1:33" x14ac:dyDescent="0.25">
      <c r="B165" t="s">
        <v>1</v>
      </c>
      <c r="C165" s="3">
        <v>29304112.669785041</v>
      </c>
      <c r="D165" s="3">
        <v>742542.03297707997</v>
      </c>
      <c r="E165" s="3">
        <v>124601.89000000001</v>
      </c>
      <c r="H165" s="3">
        <v>173281.9</v>
      </c>
      <c r="I165" s="3"/>
      <c r="M165" s="3"/>
      <c r="N165" s="3"/>
      <c r="O165" s="16"/>
      <c r="P165" s="16"/>
      <c r="AB165" s="25">
        <v>370000</v>
      </c>
      <c r="AC165" s="24"/>
      <c r="AD165" s="24"/>
      <c r="AE165" s="34"/>
      <c r="AF165" s="34"/>
      <c r="AG165" s="3">
        <f t="shared" si="21"/>
        <v>30714538.492762119</v>
      </c>
    </row>
    <row r="166" spans="1:33" x14ac:dyDescent="0.25">
      <c r="B166" t="s">
        <v>23</v>
      </c>
      <c r="C166" s="3">
        <v>46487743.905231662</v>
      </c>
      <c r="D166" s="3">
        <v>1659048.8231976361</v>
      </c>
      <c r="E166" s="3">
        <v>413699.43999999994</v>
      </c>
      <c r="F166" t="s">
        <v>56</v>
      </c>
      <c r="G166" t="s">
        <v>55</v>
      </c>
      <c r="H166" s="3">
        <v>259215.28</v>
      </c>
      <c r="I166" s="3"/>
      <c r="M166" s="3"/>
      <c r="N166" s="3"/>
      <c r="O166" s="16"/>
      <c r="P166" s="16"/>
      <c r="AB166" s="25"/>
      <c r="AC166" s="24"/>
      <c r="AD166" s="24"/>
      <c r="AE166" s="34"/>
      <c r="AF166" s="34"/>
      <c r="AG166" s="3">
        <f t="shared" si="21"/>
        <v>48819707.448429294</v>
      </c>
    </row>
    <row r="167" spans="1:33" x14ac:dyDescent="0.25">
      <c r="B167" t="s">
        <v>3</v>
      </c>
      <c r="C167" s="3">
        <v>77278032.432506636</v>
      </c>
      <c r="D167" s="3">
        <v>2430556.0230000494</v>
      </c>
      <c r="E167" s="3">
        <v>380965.87</v>
      </c>
      <c r="H167" s="3">
        <v>402761.98</v>
      </c>
      <c r="I167" s="3"/>
      <c r="O167" s="16"/>
      <c r="P167" s="16"/>
      <c r="Q167" s="16">
        <v>218228.22</v>
      </c>
      <c r="S167" s="29"/>
      <c r="T167" s="30"/>
      <c r="U167" s="32"/>
      <c r="V167" s="32"/>
      <c r="W167" s="32"/>
      <c r="X167" s="32"/>
      <c r="Y167" s="32">
        <v>1064649.8999999999</v>
      </c>
      <c r="Z167" s="32"/>
      <c r="AA167" s="32"/>
      <c r="AB167" s="25"/>
      <c r="AC167" s="24"/>
      <c r="AD167" s="24"/>
      <c r="AE167" s="34"/>
      <c r="AF167" s="34"/>
      <c r="AG167" s="3">
        <f t="shared" si="21"/>
        <v>81775194.425506696</v>
      </c>
    </row>
    <row r="168" spans="1:33" x14ac:dyDescent="0.25">
      <c r="B168" t="s">
        <v>24</v>
      </c>
      <c r="C168" s="3">
        <v>7074009.1458121464</v>
      </c>
      <c r="D168" s="3">
        <v>432914.29479785438</v>
      </c>
      <c r="E168" s="3">
        <v>26684.68</v>
      </c>
      <c r="H168" s="3">
        <v>0</v>
      </c>
      <c r="I168" s="3"/>
      <c r="M168" s="3"/>
      <c r="N168" s="3"/>
      <c r="O168" s="16"/>
      <c r="P168" s="16"/>
      <c r="AB168" s="25"/>
      <c r="AC168" s="24"/>
      <c r="AD168" s="24"/>
      <c r="AE168" s="34"/>
      <c r="AF168" s="34"/>
      <c r="AG168" s="3">
        <f t="shared" si="21"/>
        <v>7533608.1206100006</v>
      </c>
    </row>
    <row r="169" spans="1:33" x14ac:dyDescent="0.25">
      <c r="B169" t="s">
        <v>39</v>
      </c>
      <c r="C169" s="3">
        <v>31125134.711452231</v>
      </c>
      <c r="D169" s="3">
        <v>1604809.6850556161</v>
      </c>
      <c r="E169" s="3">
        <v>457114.19</v>
      </c>
      <c r="H169" s="3">
        <v>159518.98000000001</v>
      </c>
      <c r="I169" s="3"/>
      <c r="O169" s="16"/>
      <c r="P169" s="16"/>
      <c r="AB169" s="25"/>
      <c r="AC169" s="24"/>
      <c r="AD169" s="24"/>
      <c r="AE169" s="34"/>
      <c r="AF169" s="34"/>
      <c r="AG169" s="3">
        <f t="shared" si="21"/>
        <v>33346577.56650785</v>
      </c>
    </row>
    <row r="170" spans="1:33" x14ac:dyDescent="0.25">
      <c r="B170" t="s">
        <v>26</v>
      </c>
      <c r="C170" s="3">
        <v>22519399.1035017</v>
      </c>
      <c r="D170" s="3">
        <v>282182.47443037992</v>
      </c>
      <c r="E170" s="3">
        <v>27091.09</v>
      </c>
      <c r="H170" s="3">
        <v>165490.87</v>
      </c>
      <c r="I170" s="3"/>
      <c r="M170" s="3"/>
      <c r="N170" s="3"/>
      <c r="O170" s="16"/>
      <c r="P170" s="16"/>
      <c r="Q170" s="16">
        <v>316254.38</v>
      </c>
      <c r="S170" s="29"/>
      <c r="T170" s="30"/>
      <c r="U170" s="28"/>
      <c r="V170" s="28"/>
      <c r="W170" s="28"/>
      <c r="X170" s="28">
        <v>0</v>
      </c>
      <c r="Y170" s="28">
        <v>268777.71999999997</v>
      </c>
      <c r="Z170" s="28"/>
      <c r="AA170" s="28"/>
      <c r="AB170" s="25"/>
      <c r="AC170" s="24"/>
      <c r="AD170" s="24"/>
      <c r="AE170" s="34"/>
      <c r="AF170" s="34"/>
      <c r="AG170" s="3">
        <f t="shared" si="21"/>
        <v>23579195.637932077</v>
      </c>
    </row>
    <row r="171" spans="1:33" x14ac:dyDescent="0.25">
      <c r="B171" t="s">
        <v>6</v>
      </c>
      <c r="C171" s="3">
        <v>41796500.869481549</v>
      </c>
      <c r="D171" s="3">
        <v>509083.58691094845</v>
      </c>
      <c r="E171" s="3">
        <v>110768.88</v>
      </c>
      <c r="H171" s="3">
        <v>276803.81</v>
      </c>
      <c r="I171" s="3"/>
      <c r="O171" s="16"/>
      <c r="P171" s="16"/>
      <c r="S171" s="29"/>
      <c r="T171" s="30"/>
      <c r="U171" s="28"/>
      <c r="V171" s="28"/>
      <c r="W171" s="28"/>
      <c r="X171" s="28"/>
      <c r="Y171" s="28">
        <v>61050</v>
      </c>
      <c r="Z171" s="28"/>
      <c r="AA171" s="28"/>
      <c r="AB171" s="25"/>
      <c r="AC171" s="24"/>
      <c r="AD171" s="24"/>
      <c r="AE171" s="34"/>
      <c r="AF171" s="34"/>
      <c r="AG171" s="3">
        <f t="shared" si="21"/>
        <v>42754207.146392502</v>
      </c>
    </row>
    <row r="172" spans="1:33" x14ac:dyDescent="0.25">
      <c r="B172" t="s">
        <v>27</v>
      </c>
      <c r="C172" s="3">
        <v>18690942.4867987</v>
      </c>
      <c r="D172" s="3">
        <v>249547.79767839005</v>
      </c>
      <c r="E172" s="3">
        <v>40075.57</v>
      </c>
      <c r="H172" s="3">
        <v>124459.9</v>
      </c>
      <c r="I172" s="3"/>
      <c r="O172" s="16"/>
      <c r="P172" s="16"/>
      <c r="AB172" s="25"/>
      <c r="AC172" s="24"/>
      <c r="AD172" s="24"/>
      <c r="AE172" s="34"/>
      <c r="AF172" s="34"/>
      <c r="AG172" s="3">
        <f t="shared" si="21"/>
        <v>19105025.754477087</v>
      </c>
    </row>
    <row r="173" spans="1:33" x14ac:dyDescent="0.25">
      <c r="B173" t="s">
        <v>40</v>
      </c>
      <c r="C173" s="3">
        <v>34043546.284843966</v>
      </c>
      <c r="D173" s="3">
        <v>315273.12470984278</v>
      </c>
      <c r="E173" s="3">
        <v>72055.88</v>
      </c>
      <c r="H173" s="3">
        <v>230683.13</v>
      </c>
      <c r="I173" s="3"/>
      <c r="O173" s="16"/>
      <c r="P173" s="16"/>
      <c r="S173" s="29"/>
      <c r="T173" s="30"/>
      <c r="U173" s="28"/>
      <c r="V173" s="28"/>
      <c r="W173" s="28"/>
      <c r="X173" s="31"/>
      <c r="Y173" s="28">
        <v>1100012.3</v>
      </c>
      <c r="Z173" s="28"/>
      <c r="AA173" s="28"/>
      <c r="AB173" s="25"/>
      <c r="AC173" s="24"/>
      <c r="AD173" s="24"/>
      <c r="AE173" s="34"/>
      <c r="AF173" s="34"/>
      <c r="AG173" s="3">
        <f t="shared" si="21"/>
        <v>35761570.719553813</v>
      </c>
    </row>
    <row r="174" spans="1:33" x14ac:dyDescent="0.25">
      <c r="B174" t="s">
        <v>9</v>
      </c>
      <c r="C174" s="3">
        <v>28661867.976806872</v>
      </c>
      <c r="D174" s="3">
        <v>0</v>
      </c>
      <c r="E174" s="3">
        <v>107883.44</v>
      </c>
      <c r="H174" s="3">
        <v>200092.15</v>
      </c>
      <c r="I174" s="3"/>
      <c r="M174" s="3"/>
      <c r="N174" s="3"/>
      <c r="O174" s="16"/>
      <c r="P174" s="16"/>
      <c r="AB174" s="25"/>
      <c r="AC174" s="24"/>
      <c r="AD174" s="24"/>
      <c r="AE174" s="34"/>
      <c r="AF174" s="34"/>
      <c r="AG174" s="3">
        <f t="shared" si="21"/>
        <v>28969843.566806871</v>
      </c>
    </row>
    <row r="175" spans="1:33" x14ac:dyDescent="0.25">
      <c r="B175" t="s">
        <v>10</v>
      </c>
      <c r="C175" s="3">
        <v>33446493.104928292</v>
      </c>
      <c r="D175" s="3">
        <v>500137.82056243235</v>
      </c>
      <c r="E175" s="3">
        <v>158320.37</v>
      </c>
      <c r="H175" s="3">
        <v>202766.63</v>
      </c>
      <c r="I175" s="3"/>
      <c r="M175" s="3"/>
      <c r="N175" s="3"/>
      <c r="O175" s="16"/>
      <c r="P175" s="16"/>
      <c r="Q175" s="16">
        <v>458446.92</v>
      </c>
      <c r="AB175" s="25"/>
      <c r="AC175" s="24"/>
      <c r="AD175" s="24"/>
      <c r="AE175" s="34"/>
      <c r="AF175" s="34"/>
      <c r="AG175" s="3">
        <f t="shared" si="21"/>
        <v>34766164.845490724</v>
      </c>
    </row>
    <row r="176" spans="1:33" x14ac:dyDescent="0.25">
      <c r="B176" t="s">
        <v>41</v>
      </c>
      <c r="C176" s="3">
        <v>20954659.924543463</v>
      </c>
      <c r="D176" s="3">
        <v>0</v>
      </c>
      <c r="E176" s="3">
        <v>36709.22</v>
      </c>
      <c r="H176" s="3">
        <v>162900.44</v>
      </c>
      <c r="I176" s="3"/>
      <c r="M176" s="3"/>
      <c r="N176" s="3"/>
      <c r="O176" s="16"/>
      <c r="P176" s="16"/>
      <c r="AB176" s="25"/>
      <c r="AC176" s="24"/>
      <c r="AD176" s="24"/>
      <c r="AE176" s="34"/>
      <c r="AF176" s="34"/>
      <c r="AG176" s="3">
        <f t="shared" si="21"/>
        <v>21154269.584543463</v>
      </c>
    </row>
    <row r="177" spans="2:36" x14ac:dyDescent="0.25">
      <c r="B177" t="s">
        <v>29</v>
      </c>
      <c r="C177" s="3">
        <v>28212371.960886262</v>
      </c>
      <c r="D177" s="3">
        <v>748230.84555793274</v>
      </c>
      <c r="E177" s="3">
        <v>29335.32</v>
      </c>
      <c r="H177" s="3">
        <v>191479.09</v>
      </c>
      <c r="I177" s="3"/>
      <c r="M177" s="3"/>
      <c r="N177" s="3"/>
      <c r="O177" s="16"/>
      <c r="P177" s="16"/>
      <c r="AB177" s="25"/>
      <c r="AC177" s="24"/>
      <c r="AD177" s="24"/>
      <c r="AE177" s="34"/>
      <c r="AF177" s="34"/>
      <c r="AG177" s="3">
        <f t="shared" si="21"/>
        <v>29181417.216444194</v>
      </c>
    </row>
    <row r="178" spans="2:36" x14ac:dyDescent="0.25">
      <c r="B178" t="s">
        <v>30</v>
      </c>
      <c r="C178" s="3">
        <v>35752306.807934716</v>
      </c>
      <c r="D178" s="3">
        <v>0</v>
      </c>
      <c r="E178" s="3">
        <v>104196.48</v>
      </c>
      <c r="H178" s="3">
        <v>254507.27</v>
      </c>
      <c r="I178" s="3"/>
      <c r="M178" s="3"/>
      <c r="N178" s="3"/>
      <c r="O178" s="16"/>
      <c r="P178" s="16"/>
      <c r="AB178" s="25"/>
      <c r="AC178" s="24"/>
      <c r="AD178" s="24"/>
      <c r="AE178" s="34"/>
      <c r="AF178" s="34"/>
      <c r="AG178" s="3">
        <f t="shared" si="21"/>
        <v>36111010.557934716</v>
      </c>
    </row>
    <row r="179" spans="2:36" x14ac:dyDescent="0.25">
      <c r="B179" t="s">
        <v>43</v>
      </c>
      <c r="C179" s="3">
        <v>14948875.036094597</v>
      </c>
      <c r="D179" s="3">
        <v>945081.13127552473</v>
      </c>
      <c r="E179" s="3">
        <v>58789.69</v>
      </c>
      <c r="H179" s="3">
        <v>111980.18</v>
      </c>
      <c r="I179" s="3"/>
      <c r="M179" s="3"/>
      <c r="N179" s="3"/>
      <c r="O179" s="16"/>
      <c r="P179" s="16"/>
      <c r="S179" s="29"/>
      <c r="T179" s="30"/>
      <c r="U179" s="28"/>
      <c r="V179" s="28"/>
      <c r="W179" s="28"/>
      <c r="X179" s="28"/>
      <c r="Y179" s="28">
        <v>337285.02</v>
      </c>
      <c r="Z179" s="28"/>
      <c r="AA179" s="28"/>
      <c r="AB179" s="25"/>
      <c r="AC179" s="24"/>
      <c r="AD179" s="24"/>
      <c r="AE179" s="34"/>
      <c r="AF179" s="34"/>
      <c r="AG179" s="3">
        <f t="shared" si="21"/>
        <v>16402011.057370121</v>
      </c>
    </row>
    <row r="180" spans="2:36" x14ac:dyDescent="0.25">
      <c r="B180" t="s">
        <v>32</v>
      </c>
      <c r="C180" s="3">
        <v>15466337.285965124</v>
      </c>
      <c r="D180" s="3">
        <v>0</v>
      </c>
      <c r="E180" s="3">
        <v>13625.69</v>
      </c>
      <c r="H180" s="3">
        <v>126897.81</v>
      </c>
      <c r="I180" s="3"/>
      <c r="M180" s="3"/>
      <c r="N180" s="3"/>
      <c r="O180" s="16"/>
      <c r="P180" s="16"/>
      <c r="AB180" s="25"/>
      <c r="AC180" s="24"/>
      <c r="AD180" s="24"/>
      <c r="AE180" s="34"/>
      <c r="AF180" s="34"/>
      <c r="AG180" s="3">
        <f t="shared" si="21"/>
        <v>15606860.785965124</v>
      </c>
    </row>
    <row r="181" spans="2:36" x14ac:dyDescent="0.25">
      <c r="B181" t="s">
        <v>33</v>
      </c>
      <c r="C181" s="3">
        <v>21657820.210219666</v>
      </c>
      <c r="D181" s="3">
        <v>427486.03851841495</v>
      </c>
      <c r="E181" s="3">
        <v>155445.54999999999</v>
      </c>
      <c r="H181" s="3">
        <v>138587.18</v>
      </c>
      <c r="I181" s="3"/>
      <c r="M181" s="3"/>
      <c r="N181" s="3"/>
      <c r="O181" s="16"/>
      <c r="P181" s="16"/>
      <c r="AB181" s="25"/>
      <c r="AC181" s="24"/>
      <c r="AD181" s="24"/>
      <c r="AE181" s="34"/>
      <c r="AF181" s="34"/>
      <c r="AG181" s="3">
        <f t="shared" si="21"/>
        <v>22379338.978738081</v>
      </c>
    </row>
    <row r="182" spans="2:36" x14ac:dyDescent="0.25">
      <c r="B182" t="s">
        <v>44</v>
      </c>
      <c r="C182" s="3">
        <v>11179730.643115385</v>
      </c>
      <c r="D182" s="3">
        <v>585035.74877286516</v>
      </c>
      <c r="E182" s="3">
        <v>76784.789999999994</v>
      </c>
      <c r="H182" s="3">
        <v>69489.06</v>
      </c>
      <c r="I182" s="3"/>
      <c r="M182" s="3"/>
      <c r="N182" s="3"/>
      <c r="O182" s="16"/>
      <c r="P182" s="16"/>
      <c r="AB182" s="25"/>
      <c r="AC182" s="24"/>
      <c r="AD182" s="24"/>
      <c r="AE182" s="34"/>
      <c r="AF182" s="34"/>
      <c r="AG182" s="3">
        <f t="shared" si="21"/>
        <v>11911040.241888249</v>
      </c>
    </row>
    <row r="183" spans="2:36" x14ac:dyDescent="0.25">
      <c r="B183" t="s">
        <v>35</v>
      </c>
      <c r="C183" s="3">
        <v>34419237.333078116</v>
      </c>
      <c r="D183" s="3">
        <v>2703445.3203305798</v>
      </c>
      <c r="E183" s="3">
        <v>297781.39</v>
      </c>
      <c r="H183" s="3">
        <v>252420.15</v>
      </c>
      <c r="I183" s="3"/>
      <c r="M183" s="3"/>
      <c r="N183" s="3"/>
      <c r="O183" s="16"/>
      <c r="P183" s="16"/>
      <c r="Q183" s="16">
        <v>75</v>
      </c>
      <c r="AB183" s="25"/>
      <c r="AC183" s="24"/>
      <c r="AD183" s="24"/>
      <c r="AE183" s="34"/>
      <c r="AF183" s="34"/>
      <c r="AG183" s="3">
        <f t="shared" si="21"/>
        <v>37672959.193408698</v>
      </c>
    </row>
    <row r="184" spans="2:36" x14ac:dyDescent="0.25">
      <c r="B184" t="s">
        <v>36</v>
      </c>
      <c r="C184" s="3">
        <v>16638828.326252626</v>
      </c>
      <c r="D184" s="3">
        <v>200020.38738478455</v>
      </c>
      <c r="E184" s="3">
        <v>69680.5</v>
      </c>
      <c r="H184" s="3">
        <v>122599.54</v>
      </c>
      <c r="I184" s="3"/>
      <c r="M184" s="3"/>
      <c r="N184" s="3"/>
      <c r="O184" s="16"/>
      <c r="P184" s="16"/>
      <c r="AB184" s="25"/>
      <c r="AC184" s="24"/>
      <c r="AD184" s="24"/>
      <c r="AE184" s="34"/>
      <c r="AF184" s="34"/>
      <c r="AG184" s="3">
        <f t="shared" si="21"/>
        <v>17031128.753637411</v>
      </c>
    </row>
    <row r="185" spans="2:36" x14ac:dyDescent="0.25">
      <c r="B185" t="s">
        <v>45</v>
      </c>
      <c r="C185" s="3">
        <v>1438426.5294531193</v>
      </c>
      <c r="D185" s="3">
        <v>0</v>
      </c>
      <c r="E185" s="3">
        <v>0</v>
      </c>
      <c r="H185" s="3">
        <v>0</v>
      </c>
      <c r="I185" s="3"/>
      <c r="M185" s="3"/>
      <c r="N185" s="3"/>
      <c r="O185" s="16"/>
      <c r="P185" s="16"/>
      <c r="AB185" s="25"/>
      <c r="AC185" s="24"/>
      <c r="AD185" s="24"/>
      <c r="AE185" s="34"/>
      <c r="AF185" s="34"/>
      <c r="AG185" s="3">
        <f t="shared" si="21"/>
        <v>1438426.5294531193</v>
      </c>
    </row>
    <row r="186" spans="2:36" x14ac:dyDescent="0.25">
      <c r="B186" t="s">
        <v>38</v>
      </c>
      <c r="C186" s="3">
        <v>240674639.89022368</v>
      </c>
      <c r="D186" s="3">
        <v>0</v>
      </c>
      <c r="E186" s="3">
        <v>2245824.1800000002</v>
      </c>
      <c r="H186" s="3">
        <v>626741.63</v>
      </c>
      <c r="I186" s="3">
        <v>11215000</v>
      </c>
      <c r="J186" s="5">
        <v>8254455</v>
      </c>
      <c r="K186" s="5">
        <v>1881800</v>
      </c>
      <c r="L186" s="3">
        <v>42718087.789999999</v>
      </c>
      <c r="M186" s="3">
        <v>2321040</v>
      </c>
      <c r="N186" s="3"/>
      <c r="O186" s="16"/>
      <c r="P186" s="16"/>
      <c r="R186" s="16">
        <v>42727778.590000004</v>
      </c>
      <c r="S186" s="29"/>
      <c r="T186" s="30">
        <v>12683568</v>
      </c>
      <c r="U186" s="28">
        <v>1054945.8</v>
      </c>
      <c r="V186" s="28"/>
      <c r="W186" s="28">
        <v>60000</v>
      </c>
      <c r="X186" s="28">
        <v>17262670.780000001</v>
      </c>
      <c r="Y186" s="28">
        <v>3678194.14</v>
      </c>
      <c r="Z186" s="28">
        <v>2409931.5</v>
      </c>
      <c r="AA186" s="28"/>
      <c r="AB186" s="25">
        <v>14464633</v>
      </c>
      <c r="AC186" s="24"/>
      <c r="AD186" s="24"/>
      <c r="AE186" s="34">
        <v>433000</v>
      </c>
      <c r="AF186" s="34"/>
      <c r="AG186" s="3">
        <f>SUM(C186:AF186)</f>
        <v>404712310.30022371</v>
      </c>
      <c r="AJ186" s="5"/>
    </row>
    <row r="187" spans="2:36" x14ac:dyDescent="0.25">
      <c r="B187" t="s">
        <v>17</v>
      </c>
      <c r="C187" s="3">
        <v>0</v>
      </c>
      <c r="D187" s="3">
        <v>0</v>
      </c>
      <c r="E187" s="3">
        <v>6417.97</v>
      </c>
      <c r="H187" s="3">
        <v>0</v>
      </c>
      <c r="I187" s="3"/>
      <c r="L187" s="3">
        <v>0</v>
      </c>
      <c r="M187" s="3"/>
      <c r="N187" s="3"/>
      <c r="O187" s="16"/>
      <c r="P187" s="16"/>
      <c r="AB187" s="25"/>
      <c r="AC187" s="24"/>
      <c r="AD187" s="24"/>
      <c r="AE187" s="34"/>
      <c r="AF187" s="34"/>
      <c r="AG187" s="3">
        <f t="shared" si="21"/>
        <v>6417.97</v>
      </c>
      <c r="AJ187" s="5"/>
    </row>
    <row r="188" spans="2:36" x14ac:dyDescent="0.25">
      <c r="B188" t="s">
        <v>18</v>
      </c>
      <c r="C188" s="3">
        <v>211020033.52853405</v>
      </c>
      <c r="D188" s="3">
        <v>0</v>
      </c>
      <c r="E188" s="3">
        <v>1381072.58</v>
      </c>
      <c r="H188" s="3">
        <v>626741.63</v>
      </c>
      <c r="I188" s="3">
        <v>7815000</v>
      </c>
      <c r="J188" s="5">
        <v>6062995</v>
      </c>
      <c r="K188" s="5">
        <v>1382300</v>
      </c>
      <c r="L188" s="3">
        <v>31216065.07</v>
      </c>
      <c r="M188" s="3">
        <v>1704775</v>
      </c>
      <c r="N188" s="3"/>
      <c r="O188" s="16"/>
      <c r="P188" s="16"/>
      <c r="Q188" s="16">
        <v>162849</v>
      </c>
      <c r="R188" s="16">
        <v>26535412.640000001</v>
      </c>
      <c r="S188" s="29"/>
      <c r="T188" s="30">
        <v>9263280</v>
      </c>
      <c r="U188" s="28">
        <v>1631769.96</v>
      </c>
      <c r="V188" s="28"/>
      <c r="W188" s="28"/>
      <c r="X188" s="28">
        <v>8228675.7000000002</v>
      </c>
      <c r="Y188" s="28">
        <v>662832.43000000005</v>
      </c>
      <c r="Z188" s="28"/>
      <c r="AA188" s="28"/>
      <c r="AB188" s="25">
        <v>6239156.9600000009</v>
      </c>
      <c r="AC188" s="24"/>
      <c r="AD188" s="24"/>
      <c r="AE188" s="34"/>
      <c r="AF188" s="34"/>
      <c r="AG188" s="3">
        <f t="shared" si="21"/>
        <v>313932959.49853402</v>
      </c>
      <c r="AJ188" s="5"/>
    </row>
    <row r="189" spans="2:36" x14ac:dyDescent="0.25">
      <c r="B189" t="s">
        <v>19</v>
      </c>
      <c r="C189" s="3">
        <v>89251425.726179034</v>
      </c>
      <c r="D189" s="3">
        <v>0</v>
      </c>
      <c r="E189" s="3">
        <v>567013.64</v>
      </c>
      <c r="H189" s="3">
        <v>432774.43</v>
      </c>
      <c r="I189" s="3">
        <v>3312000</v>
      </c>
      <c r="J189" s="5">
        <v>2202860</v>
      </c>
      <c r="K189" s="5">
        <v>502200</v>
      </c>
      <c r="L189" s="3">
        <v>11342245.369999999</v>
      </c>
      <c r="M189" s="3">
        <v>619400</v>
      </c>
      <c r="N189" s="3"/>
      <c r="O189" s="16"/>
      <c r="P189" s="16"/>
      <c r="R189" s="16">
        <v>10837684.33</v>
      </c>
      <c r="S189" s="29"/>
      <c r="T189" s="30">
        <v>2565216</v>
      </c>
      <c r="U189" s="28"/>
      <c r="V189" s="28"/>
      <c r="W189" s="28"/>
      <c r="X189" s="28">
        <v>1473333.07</v>
      </c>
      <c r="Y189" s="28">
        <v>571498.30000000005</v>
      </c>
      <c r="Z189" s="28">
        <v>2204813.15</v>
      </c>
      <c r="AA189" s="28"/>
      <c r="AB189" s="25">
        <v>3203211</v>
      </c>
      <c r="AC189" s="24"/>
      <c r="AD189" s="24"/>
      <c r="AE189" s="34"/>
      <c r="AF189" s="34"/>
      <c r="AG189" s="3">
        <f t="shared" si="21"/>
        <v>129085675.01617904</v>
      </c>
      <c r="AJ189" s="5"/>
    </row>
    <row r="190" spans="2:36" x14ac:dyDescent="0.25">
      <c r="B190" t="s">
        <v>20</v>
      </c>
      <c r="C190" s="3">
        <v>81281908.483606026</v>
      </c>
      <c r="D190" s="3">
        <v>0</v>
      </c>
      <c r="E190" s="3">
        <v>340710.46</v>
      </c>
      <c r="H190" s="3">
        <v>401598.21</v>
      </c>
      <c r="I190" s="3">
        <v>3687000</v>
      </c>
      <c r="J190" s="5">
        <v>2029295</v>
      </c>
      <c r="K190" s="5">
        <v>462600</v>
      </c>
      <c r="L190" s="3">
        <v>10449721.950000001</v>
      </c>
      <c r="M190" s="3">
        <v>570570</v>
      </c>
      <c r="N190" s="3"/>
      <c r="O190" s="16"/>
      <c r="P190" s="16"/>
      <c r="R190" s="16">
        <v>9400310.6500000004</v>
      </c>
      <c r="S190" s="29"/>
      <c r="T190" s="30">
        <v>3135264</v>
      </c>
      <c r="U190" s="28"/>
      <c r="V190" s="28"/>
      <c r="W190" s="28"/>
      <c r="X190" s="31">
        <v>3819206</v>
      </c>
      <c r="Y190" s="28">
        <v>327163.25</v>
      </c>
      <c r="Z190" s="28">
        <v>670691.35</v>
      </c>
      <c r="AA190" s="28"/>
      <c r="AB190" s="25">
        <v>4806828</v>
      </c>
      <c r="AC190" s="24"/>
      <c r="AD190" s="24"/>
      <c r="AE190" s="34"/>
      <c r="AF190" s="34"/>
      <c r="AG190" s="3">
        <f t="shared" si="21"/>
        <v>121382867.35360602</v>
      </c>
      <c r="AJ190" s="5"/>
    </row>
    <row r="191" spans="2:36" x14ac:dyDescent="0.25">
      <c r="B191" t="s">
        <v>21</v>
      </c>
      <c r="C191" s="3">
        <v>25687101.850315724</v>
      </c>
      <c r="D191" s="3">
        <v>0</v>
      </c>
      <c r="E191" s="3">
        <v>37763.699999999997</v>
      </c>
      <c r="H191" s="3">
        <v>210645.53</v>
      </c>
      <c r="I191" s="3">
        <v>721000</v>
      </c>
      <c r="J191" s="5">
        <v>522595</v>
      </c>
      <c r="K191" s="5">
        <v>119100</v>
      </c>
      <c r="L191" s="3">
        <v>2688879.82</v>
      </c>
      <c r="M191" s="3">
        <v>146965</v>
      </c>
      <c r="N191" s="3"/>
      <c r="O191" s="16"/>
      <c r="P191" s="16"/>
      <c r="Q191" s="16">
        <v>910385.42</v>
      </c>
      <c r="R191" s="16">
        <v>1223755.07</v>
      </c>
      <c r="S191" s="29"/>
      <c r="T191" s="30">
        <v>712560</v>
      </c>
      <c r="U191" s="28"/>
      <c r="V191" s="28"/>
      <c r="W191" s="28">
        <v>363314.03</v>
      </c>
      <c r="X191" s="28"/>
      <c r="Y191" s="28">
        <f>37466.63+286998.38</f>
        <v>324465.01</v>
      </c>
      <c r="Z191" s="28"/>
      <c r="AA191" s="28"/>
      <c r="AB191" s="25">
        <v>1013943</v>
      </c>
      <c r="AC191" s="24"/>
      <c r="AD191" s="24"/>
      <c r="AE191" s="34"/>
      <c r="AF191" s="34"/>
      <c r="AG191" s="3">
        <f t="shared" si="21"/>
        <v>34682473.430315726</v>
      </c>
      <c r="AJ191" s="5"/>
    </row>
    <row r="192" spans="2:36" s="15" customFormat="1" x14ac:dyDescent="0.25">
      <c r="B192" s="15" t="s">
        <v>92</v>
      </c>
      <c r="C192" s="3"/>
      <c r="D192" s="3"/>
      <c r="E192" s="3"/>
      <c r="F192" s="3"/>
      <c r="G192" s="3"/>
      <c r="H192" s="3"/>
      <c r="I192" s="3"/>
      <c r="J192" s="5"/>
      <c r="K192" s="5"/>
      <c r="L192" s="5"/>
      <c r="M192" s="3"/>
      <c r="N192" s="3">
        <v>7239400</v>
      </c>
      <c r="O192" s="16">
        <v>1126656</v>
      </c>
      <c r="P192" s="16"/>
      <c r="S192" s="22"/>
      <c r="T192" s="22"/>
      <c r="U192" s="22"/>
      <c r="V192" s="22"/>
      <c r="W192" s="22"/>
      <c r="X192" s="22"/>
      <c r="Y192" s="22"/>
      <c r="Z192" s="22"/>
      <c r="AB192" s="21"/>
      <c r="AC192" s="21"/>
      <c r="AE192" s="3"/>
      <c r="AF192" s="3"/>
      <c r="AG192" s="3">
        <f t="shared" si="21"/>
        <v>8366056</v>
      </c>
    </row>
    <row r="193" spans="2:36" s="15" customFormat="1" x14ac:dyDescent="0.25">
      <c r="B193" s="15" t="s">
        <v>93</v>
      </c>
      <c r="C193" s="3"/>
      <c r="D193" s="3"/>
      <c r="E193" s="3"/>
      <c r="F193" s="3"/>
      <c r="G193" s="3"/>
      <c r="H193" s="3"/>
      <c r="I193" s="3"/>
      <c r="J193" s="5"/>
      <c r="K193" s="5"/>
      <c r="L193" s="5"/>
      <c r="M193" s="3"/>
      <c r="N193" s="3">
        <v>4985100</v>
      </c>
      <c r="O193" s="16">
        <v>781455</v>
      </c>
      <c r="P193" s="16"/>
      <c r="S193" s="22"/>
      <c r="T193" s="22"/>
      <c r="U193" s="22"/>
      <c r="V193" s="22"/>
      <c r="W193" s="22"/>
      <c r="X193" s="22"/>
      <c r="Y193" s="22"/>
      <c r="Z193" s="22"/>
      <c r="AB193" s="21"/>
      <c r="AC193" s="21"/>
      <c r="AE193" s="3"/>
      <c r="AF193" s="3"/>
      <c r="AG193" s="3">
        <f t="shared" si="21"/>
        <v>5766555</v>
      </c>
    </row>
    <row r="194" spans="2:36" s="15" customFormat="1" x14ac:dyDescent="0.25">
      <c r="B194" s="15" t="s">
        <v>94</v>
      </c>
      <c r="C194" s="3"/>
      <c r="D194" s="3"/>
      <c r="E194" s="3"/>
      <c r="F194" s="3"/>
      <c r="G194" s="3"/>
      <c r="H194" s="3"/>
      <c r="I194" s="3"/>
      <c r="J194" s="5"/>
      <c r="K194" s="5"/>
      <c r="L194" s="5"/>
      <c r="M194" s="3"/>
      <c r="N194" s="3">
        <v>1634400</v>
      </c>
      <c r="O194" s="16">
        <v>364215</v>
      </c>
      <c r="P194" s="16"/>
      <c r="S194" s="22"/>
      <c r="T194" s="22"/>
      <c r="U194" s="22"/>
      <c r="V194" s="22"/>
      <c r="W194" s="22"/>
      <c r="X194" s="22"/>
      <c r="Y194" s="22"/>
      <c r="Z194" s="22"/>
      <c r="AB194" s="21"/>
      <c r="AC194" s="21"/>
      <c r="AE194" s="3"/>
      <c r="AF194" s="3"/>
      <c r="AG194" s="3">
        <f t="shared" si="21"/>
        <v>1998615</v>
      </c>
    </row>
    <row r="195" spans="2:36" s="15" customFormat="1" x14ac:dyDescent="0.25">
      <c r="B195" s="15" t="s">
        <v>95</v>
      </c>
      <c r="C195" s="3"/>
      <c r="D195" s="3"/>
      <c r="E195" s="3"/>
      <c r="F195" s="3"/>
      <c r="G195" s="3"/>
      <c r="H195" s="3"/>
      <c r="I195" s="3"/>
      <c r="J195" s="5"/>
      <c r="K195" s="5"/>
      <c r="L195" s="5"/>
      <c r="M195" s="3"/>
      <c r="N195" s="3">
        <v>1802100</v>
      </c>
      <c r="O195" s="16">
        <v>315206</v>
      </c>
      <c r="P195" s="16"/>
      <c r="S195" s="22"/>
      <c r="T195" s="22"/>
      <c r="U195" s="22"/>
      <c r="V195" s="22"/>
      <c r="W195" s="22"/>
      <c r="X195" s="22"/>
      <c r="Y195" s="22"/>
      <c r="Z195" s="22"/>
      <c r="AB195" s="21"/>
      <c r="AC195" s="21"/>
      <c r="AE195" s="3"/>
      <c r="AF195" s="3"/>
      <c r="AG195" s="3">
        <f t="shared" si="21"/>
        <v>2117306</v>
      </c>
    </row>
    <row r="196" spans="2:36" s="15" customFormat="1" x14ac:dyDescent="0.25">
      <c r="B196" s="15" t="s">
        <v>96</v>
      </c>
      <c r="C196" s="3"/>
      <c r="D196" s="3"/>
      <c r="E196" s="3"/>
      <c r="F196" s="3"/>
      <c r="G196" s="3"/>
      <c r="H196" s="3"/>
      <c r="I196" s="3"/>
      <c r="J196" s="5"/>
      <c r="K196" s="5"/>
      <c r="L196" s="5"/>
      <c r="M196" s="3"/>
      <c r="N196" s="3">
        <v>419900</v>
      </c>
      <c r="O196" s="16">
        <v>90518</v>
      </c>
      <c r="P196" s="16"/>
      <c r="S196" s="22"/>
      <c r="T196" s="22"/>
      <c r="U196" s="22"/>
      <c r="V196" s="22"/>
      <c r="W196" s="22"/>
      <c r="X196" s="22"/>
      <c r="Y196" s="22"/>
      <c r="Z196" s="22"/>
      <c r="AB196" s="21"/>
      <c r="AC196" s="21"/>
      <c r="AE196" s="3"/>
      <c r="AF196" s="3"/>
      <c r="AG196" s="3">
        <f t="shared" si="21"/>
        <v>510418</v>
      </c>
    </row>
    <row r="197" spans="2:36" s="15" customFormat="1" x14ac:dyDescent="0.25">
      <c r="B197" s="15" t="s">
        <v>100</v>
      </c>
      <c r="C197" s="3"/>
      <c r="D197" s="3"/>
      <c r="E197" s="3"/>
      <c r="F197" s="3"/>
      <c r="G197" s="3"/>
      <c r="H197" s="3"/>
      <c r="I197" s="3"/>
      <c r="J197" s="5"/>
      <c r="K197" s="5"/>
      <c r="L197" s="5"/>
      <c r="M197" s="3"/>
      <c r="N197" s="3"/>
      <c r="O197" s="16"/>
      <c r="P197" s="16">
        <v>1600000</v>
      </c>
      <c r="S197" s="22"/>
      <c r="T197" s="22"/>
      <c r="U197" s="22"/>
      <c r="V197" s="22"/>
      <c r="W197" s="22"/>
      <c r="X197" s="22"/>
      <c r="Y197" s="22"/>
      <c r="Z197" s="22"/>
      <c r="AB197" s="21"/>
      <c r="AC197" s="21"/>
      <c r="AE197" s="3"/>
      <c r="AF197" s="3"/>
      <c r="AG197" s="3">
        <f t="shared" si="21"/>
        <v>1600000</v>
      </c>
    </row>
    <row r="198" spans="2:36" s="15" customFormat="1" x14ac:dyDescent="0.25">
      <c r="B198" s="15" t="s">
        <v>101</v>
      </c>
      <c r="C198" s="3"/>
      <c r="D198" s="3"/>
      <c r="E198" s="3"/>
      <c r="F198" s="3"/>
      <c r="G198" s="3"/>
      <c r="H198" s="3"/>
      <c r="I198" s="3"/>
      <c r="J198" s="5"/>
      <c r="K198" s="5"/>
      <c r="L198" s="5"/>
      <c r="M198" s="3"/>
      <c r="N198" s="3"/>
      <c r="O198" s="16"/>
      <c r="P198" s="16">
        <v>100000</v>
      </c>
      <c r="Q198" s="15">
        <v>347596</v>
      </c>
      <c r="S198" s="22"/>
      <c r="T198" s="22"/>
      <c r="U198" s="22"/>
      <c r="V198" s="22"/>
      <c r="W198" s="22"/>
      <c r="X198" s="22"/>
      <c r="Y198" s="22"/>
      <c r="Z198" s="22"/>
      <c r="AB198" s="21"/>
      <c r="AC198" s="21"/>
      <c r="AE198" s="3"/>
      <c r="AF198" s="3"/>
      <c r="AG198" s="3">
        <f t="shared" si="21"/>
        <v>447596</v>
      </c>
    </row>
    <row r="199" spans="2:36" s="15" customFormat="1" x14ac:dyDescent="0.25">
      <c r="B199" s="15" t="s">
        <v>102</v>
      </c>
      <c r="C199" s="3"/>
      <c r="D199" s="3"/>
      <c r="E199" s="3"/>
      <c r="F199" s="3"/>
      <c r="G199" s="3"/>
      <c r="H199" s="3"/>
      <c r="I199" s="3"/>
      <c r="J199" s="5"/>
      <c r="K199" s="5"/>
      <c r="L199" s="5"/>
      <c r="M199" s="3"/>
      <c r="N199" s="3"/>
      <c r="O199" s="16"/>
      <c r="P199" s="16">
        <v>360000</v>
      </c>
      <c r="S199" s="22"/>
      <c r="T199" s="22"/>
      <c r="U199" s="22"/>
      <c r="V199" s="22"/>
      <c r="W199" s="22"/>
      <c r="X199" s="22"/>
      <c r="Y199" s="22"/>
      <c r="Z199" s="22"/>
      <c r="AB199" s="21"/>
      <c r="AC199" s="21"/>
      <c r="AE199" s="3"/>
      <c r="AF199" s="3"/>
      <c r="AG199" s="3">
        <f t="shared" si="21"/>
        <v>360000</v>
      </c>
    </row>
    <row r="200" spans="2:36" s="15" customFormat="1" x14ac:dyDescent="0.25">
      <c r="B200" s="15" t="s">
        <v>103</v>
      </c>
      <c r="C200" s="3"/>
      <c r="D200" s="3"/>
      <c r="E200" s="3"/>
      <c r="F200" s="3"/>
      <c r="G200" s="3"/>
      <c r="H200" s="3"/>
      <c r="I200" s="3"/>
      <c r="J200" s="5"/>
      <c r="K200" s="5"/>
      <c r="L200" s="5"/>
      <c r="M200" s="3"/>
      <c r="N200" s="3"/>
      <c r="O200" s="16"/>
      <c r="P200" s="16">
        <v>225000</v>
      </c>
      <c r="S200" s="22"/>
      <c r="T200" s="22"/>
      <c r="U200" s="22"/>
      <c r="V200" s="22"/>
      <c r="W200" s="22"/>
      <c r="X200" s="22"/>
      <c r="Y200" s="22"/>
      <c r="Z200" s="22"/>
      <c r="AB200" s="21"/>
      <c r="AC200" s="21"/>
      <c r="AE200" s="3"/>
      <c r="AF200" s="3"/>
      <c r="AG200" s="3">
        <f t="shared" si="21"/>
        <v>225000</v>
      </c>
    </row>
    <row r="201" spans="2:36" x14ac:dyDescent="0.25">
      <c r="B201" t="s">
        <v>22</v>
      </c>
      <c r="C201" s="3">
        <f>SUM(C164:C191)</f>
        <v>1263392056.5053453</v>
      </c>
      <c r="D201" s="3">
        <f t="shared" ref="D201:M201" si="22">SUM(D164:D191)</f>
        <v>14377366.41271296</v>
      </c>
      <c r="E201" s="3">
        <f t="shared" si="22"/>
        <v>7599300.6500000004</v>
      </c>
      <c r="F201" s="3">
        <f t="shared" si="22"/>
        <v>0</v>
      </c>
      <c r="G201" s="3">
        <f t="shared" si="22"/>
        <v>0</v>
      </c>
      <c r="H201" s="3">
        <f t="shared" si="22"/>
        <v>6212166</v>
      </c>
      <c r="I201" s="3">
        <f t="shared" si="22"/>
        <v>26750000</v>
      </c>
      <c r="J201" s="3">
        <f t="shared" si="22"/>
        <v>19072200</v>
      </c>
      <c r="K201" s="3">
        <f t="shared" si="22"/>
        <v>4348000</v>
      </c>
      <c r="L201" s="3">
        <f t="shared" si="22"/>
        <v>98415000</v>
      </c>
      <c r="M201" s="3">
        <f t="shared" si="22"/>
        <v>5362750</v>
      </c>
      <c r="N201" s="3">
        <f>SUM(N192:N196)</f>
        <v>16080900</v>
      </c>
      <c r="O201" s="3">
        <f>SUM(O192:O196)</f>
        <v>2678050</v>
      </c>
      <c r="P201" s="3">
        <f>SUM(P197:P200)</f>
        <v>2285000</v>
      </c>
      <c r="Q201" s="3">
        <f>SUM(Q164:Q200)</f>
        <v>2534971.4700000002</v>
      </c>
      <c r="R201" s="3">
        <f t="shared" ref="R201:AA201" si="23">SUM(R164:R200)</f>
        <v>90724941.280000001</v>
      </c>
      <c r="S201" s="3">
        <f t="shared" si="23"/>
        <v>0</v>
      </c>
      <c r="T201" s="3">
        <f t="shared" si="23"/>
        <v>28359888</v>
      </c>
      <c r="U201" s="3">
        <f t="shared" si="23"/>
        <v>2686715.76</v>
      </c>
      <c r="V201" s="3">
        <f t="shared" si="23"/>
        <v>0</v>
      </c>
      <c r="W201" s="3">
        <f t="shared" si="23"/>
        <v>423314.03</v>
      </c>
      <c r="X201" s="3">
        <f t="shared" si="23"/>
        <v>30783885.550000001</v>
      </c>
      <c r="Y201" s="3">
        <f t="shared" si="23"/>
        <v>8395928.0700000003</v>
      </c>
      <c r="Z201" s="3">
        <f t="shared" si="23"/>
        <v>5285436</v>
      </c>
      <c r="AA201" s="3">
        <f t="shared" si="23"/>
        <v>0</v>
      </c>
      <c r="AB201" s="3">
        <f t="shared" ref="AB201:AF201" si="24">SUM(AB164:AB200)</f>
        <v>30097771.960000001</v>
      </c>
      <c r="AC201" s="3">
        <f t="shared" si="24"/>
        <v>0</v>
      </c>
      <c r="AD201" s="3">
        <f t="shared" si="24"/>
        <v>0</v>
      </c>
      <c r="AE201" s="3">
        <f t="shared" si="24"/>
        <v>433000</v>
      </c>
      <c r="AF201" s="3">
        <f t="shared" si="24"/>
        <v>0</v>
      </c>
      <c r="AG201" s="7">
        <f>SUM(C201:AF201)</f>
        <v>1666298641.6880584</v>
      </c>
      <c r="AH201" s="5"/>
      <c r="AI201" s="5"/>
      <c r="AJ201" s="5"/>
    </row>
    <row r="202" spans="2:36" x14ac:dyDescent="0.25">
      <c r="C202" s="3"/>
      <c r="D202" s="3"/>
      <c r="E202" s="3"/>
    </row>
  </sheetData>
  <mergeCells count="5">
    <mergeCell ref="J1:M1"/>
    <mergeCell ref="C1:I1"/>
    <mergeCell ref="AB1:AD1"/>
    <mergeCell ref="S1:AA1"/>
    <mergeCell ref="AE1:A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6" workbookViewId="0">
      <selection activeCell="E17" sqref="E17"/>
    </sheetView>
  </sheetViews>
  <sheetFormatPr defaultRowHeight="15" x14ac:dyDescent="0.25"/>
  <cols>
    <col min="1" max="1" width="15.85546875" customWidth="1"/>
    <col min="2" max="2" width="47.85546875" bestFit="1" customWidth="1"/>
    <col min="3" max="7" width="10" bestFit="1" customWidth="1"/>
  </cols>
  <sheetData>
    <row r="1" spans="1:7" ht="15.75" thickBot="1" x14ac:dyDescent="0.3"/>
    <row r="2" spans="1:7" ht="12.75" customHeight="1" thickBot="1" x14ac:dyDescent="0.3">
      <c r="A2" s="45" t="s">
        <v>63</v>
      </c>
      <c r="B2" s="46"/>
      <c r="C2" s="8" t="s">
        <v>64</v>
      </c>
      <c r="D2" s="8" t="s">
        <v>65</v>
      </c>
      <c r="E2" s="8" t="s">
        <v>66</v>
      </c>
      <c r="F2" s="8" t="s">
        <v>67</v>
      </c>
      <c r="G2" s="8" t="s">
        <v>68</v>
      </c>
    </row>
    <row r="3" spans="1:7" ht="12.75" customHeight="1" thickBot="1" x14ac:dyDescent="0.3">
      <c r="A3" s="9">
        <v>103556</v>
      </c>
      <c r="B3" s="10" t="s">
        <v>23</v>
      </c>
      <c r="C3" s="11">
        <v>7691</v>
      </c>
      <c r="D3" s="11">
        <v>7679</v>
      </c>
      <c r="E3" s="11">
        <v>7749</v>
      </c>
      <c r="F3" s="12">
        <v>0</v>
      </c>
      <c r="G3" s="12">
        <v>0</v>
      </c>
    </row>
    <row r="4" spans="1:7" ht="12.75" customHeight="1" thickBot="1" x14ac:dyDescent="0.3">
      <c r="A4" s="9">
        <v>103564</v>
      </c>
      <c r="B4" s="10" t="s">
        <v>69</v>
      </c>
      <c r="C4" s="11">
        <v>3400</v>
      </c>
      <c r="D4" s="11">
        <v>3568</v>
      </c>
      <c r="E4" s="11">
        <v>3610</v>
      </c>
      <c r="F4" s="12">
        <v>0</v>
      </c>
      <c r="G4" s="12">
        <v>0</v>
      </c>
    </row>
    <row r="5" spans="1:7" ht="12.75" customHeight="1" thickBot="1" x14ac:dyDescent="0.3">
      <c r="A5" s="9">
        <v>103572</v>
      </c>
      <c r="B5" s="10" t="s">
        <v>70</v>
      </c>
      <c r="C5" s="11">
        <v>9254</v>
      </c>
      <c r="D5" s="11">
        <v>9737</v>
      </c>
      <c r="E5" s="11">
        <v>10426</v>
      </c>
      <c r="F5" s="11">
        <v>10973</v>
      </c>
      <c r="G5" s="11">
        <v>11750</v>
      </c>
    </row>
    <row r="6" spans="1:7" ht="12.75" customHeight="1" thickBot="1" x14ac:dyDescent="0.3">
      <c r="A6" s="47">
        <v>103581</v>
      </c>
      <c r="B6" s="10" t="s">
        <v>8</v>
      </c>
      <c r="C6" s="12">
        <v>0</v>
      </c>
      <c r="D6" s="12">
        <v>0</v>
      </c>
      <c r="E6" s="11">
        <v>6688</v>
      </c>
      <c r="F6" s="11">
        <v>6307</v>
      </c>
      <c r="G6" s="11">
        <v>6686</v>
      </c>
    </row>
    <row r="7" spans="1:7" ht="12.75" customHeight="1" thickBot="1" x14ac:dyDescent="0.3">
      <c r="A7" s="48"/>
      <c r="B7" s="10" t="s">
        <v>40</v>
      </c>
      <c r="C7" s="11">
        <v>6407</v>
      </c>
      <c r="D7" s="11">
        <v>6757</v>
      </c>
      <c r="E7" s="12">
        <v>0</v>
      </c>
      <c r="F7" s="12">
        <v>0</v>
      </c>
      <c r="G7" s="12">
        <v>0</v>
      </c>
    </row>
    <row r="8" spans="1:7" ht="12.75" customHeight="1" thickBot="1" x14ac:dyDescent="0.3">
      <c r="A8" s="47">
        <v>103598</v>
      </c>
      <c r="B8" s="10" t="s">
        <v>41</v>
      </c>
      <c r="C8" s="11">
        <v>5427</v>
      </c>
      <c r="D8" s="11">
        <v>5375</v>
      </c>
      <c r="E8" s="12">
        <v>0</v>
      </c>
      <c r="F8" s="12">
        <v>0</v>
      </c>
      <c r="G8" s="12">
        <v>0</v>
      </c>
    </row>
    <row r="9" spans="1:7" ht="12.75" customHeight="1" thickBot="1" x14ac:dyDescent="0.3">
      <c r="A9" s="49"/>
      <c r="B9" s="10" t="s">
        <v>71</v>
      </c>
      <c r="C9" s="12">
        <v>0</v>
      </c>
      <c r="D9" s="12">
        <v>0</v>
      </c>
      <c r="E9" s="12">
        <v>0</v>
      </c>
      <c r="F9" s="11">
        <v>6328</v>
      </c>
      <c r="G9" s="11">
        <v>6784</v>
      </c>
    </row>
    <row r="10" spans="1:7" ht="12.75" customHeight="1" thickBot="1" x14ac:dyDescent="0.3">
      <c r="A10" s="48"/>
      <c r="B10" s="10" t="s">
        <v>28</v>
      </c>
      <c r="C10" s="12">
        <v>0</v>
      </c>
      <c r="D10" s="12">
        <v>0</v>
      </c>
      <c r="E10" s="11">
        <v>5375</v>
      </c>
      <c r="F10" s="12">
        <v>0</v>
      </c>
      <c r="G10" s="12">
        <v>0</v>
      </c>
    </row>
    <row r="11" spans="1:7" ht="12.75" customHeight="1" thickBot="1" x14ac:dyDescent="0.3">
      <c r="A11" s="9">
        <v>103606</v>
      </c>
      <c r="B11" s="10" t="s">
        <v>1</v>
      </c>
      <c r="C11" s="11">
        <v>4757</v>
      </c>
      <c r="D11" s="11">
        <v>4923</v>
      </c>
      <c r="E11" s="11">
        <v>5136</v>
      </c>
      <c r="F11" s="11">
        <v>4638</v>
      </c>
      <c r="G11" s="11">
        <v>4922</v>
      </c>
    </row>
    <row r="12" spans="1:7" ht="12.75" customHeight="1" thickBot="1" x14ac:dyDescent="0.3">
      <c r="A12" s="9">
        <v>103614</v>
      </c>
      <c r="B12" s="10" t="s">
        <v>24</v>
      </c>
      <c r="C12" s="11">
        <v>620</v>
      </c>
      <c r="D12" s="12">
        <v>0</v>
      </c>
      <c r="E12" s="12">
        <v>0</v>
      </c>
      <c r="F12" s="12">
        <v>0</v>
      </c>
      <c r="G12" s="12">
        <v>0</v>
      </c>
    </row>
    <row r="13" spans="1:7" ht="12.75" customHeight="1" thickBot="1" x14ac:dyDescent="0.3">
      <c r="A13" s="47">
        <v>103622</v>
      </c>
      <c r="B13" s="10" t="s">
        <v>4</v>
      </c>
      <c r="C13" s="12">
        <v>0</v>
      </c>
      <c r="D13" s="12">
        <v>0</v>
      </c>
      <c r="E13" s="11">
        <v>3813</v>
      </c>
      <c r="F13" s="11">
        <v>2390</v>
      </c>
      <c r="G13" s="11">
        <v>2810</v>
      </c>
    </row>
    <row r="14" spans="1:7" ht="12.75" customHeight="1" thickBot="1" x14ac:dyDescent="0.3">
      <c r="A14" s="48"/>
      <c r="B14" s="10" t="s">
        <v>39</v>
      </c>
      <c r="C14" s="11">
        <v>2979</v>
      </c>
      <c r="D14" s="11">
        <v>3681</v>
      </c>
      <c r="E14" s="12">
        <v>0</v>
      </c>
      <c r="F14" s="12">
        <v>0</v>
      </c>
      <c r="G14" s="12">
        <v>0</v>
      </c>
    </row>
    <row r="15" spans="1:7" ht="12.75" customHeight="1" thickBot="1" x14ac:dyDescent="0.3">
      <c r="A15" s="47">
        <v>103648</v>
      </c>
      <c r="B15" s="10" t="s">
        <v>9</v>
      </c>
      <c r="C15" s="11">
        <v>6210</v>
      </c>
      <c r="D15" s="11">
        <v>6801</v>
      </c>
      <c r="E15" s="11">
        <v>7240</v>
      </c>
      <c r="F15" s="11">
        <v>7592</v>
      </c>
      <c r="G15" s="12">
        <v>0</v>
      </c>
    </row>
    <row r="16" spans="1:7" ht="12.75" customHeight="1" thickBot="1" x14ac:dyDescent="0.3">
      <c r="A16" s="48"/>
      <c r="B16" s="10" t="s">
        <v>72</v>
      </c>
      <c r="C16" s="12">
        <v>0</v>
      </c>
      <c r="D16" s="12">
        <v>0</v>
      </c>
      <c r="E16" s="12">
        <v>0</v>
      </c>
      <c r="F16" s="12">
        <v>0</v>
      </c>
      <c r="G16" s="11">
        <v>7727</v>
      </c>
    </row>
    <row r="17" spans="1:7" ht="12.75" customHeight="1" thickBot="1" x14ac:dyDescent="0.3">
      <c r="A17" s="9">
        <v>103663</v>
      </c>
      <c r="B17" s="10" t="s">
        <v>3</v>
      </c>
      <c r="C17" s="11">
        <v>16286</v>
      </c>
      <c r="D17" s="11">
        <v>16473</v>
      </c>
      <c r="E17" s="11">
        <v>16717</v>
      </c>
      <c r="F17" s="11">
        <v>12620</v>
      </c>
      <c r="G17" s="11">
        <v>13025</v>
      </c>
    </row>
    <row r="18" spans="1:7" ht="12.75" customHeight="1" thickBot="1" x14ac:dyDescent="0.3">
      <c r="A18" s="9">
        <v>103697</v>
      </c>
      <c r="B18" s="10" t="s">
        <v>29</v>
      </c>
      <c r="C18" s="11">
        <v>6434</v>
      </c>
      <c r="D18" s="11">
        <v>6873</v>
      </c>
      <c r="E18" s="11">
        <v>7159</v>
      </c>
      <c r="F18" s="12">
        <v>0</v>
      </c>
      <c r="G18" s="12">
        <v>0</v>
      </c>
    </row>
    <row r="19" spans="1:7" ht="12.75" customHeight="1" thickBot="1" x14ac:dyDescent="0.3">
      <c r="A19" s="9">
        <v>103721</v>
      </c>
      <c r="B19" s="10" t="s">
        <v>36</v>
      </c>
      <c r="C19" s="11">
        <v>2845</v>
      </c>
      <c r="D19" s="11">
        <v>2937</v>
      </c>
      <c r="E19" s="11">
        <v>2837</v>
      </c>
      <c r="F19" s="12">
        <v>0</v>
      </c>
      <c r="G19" s="12">
        <v>0</v>
      </c>
    </row>
    <row r="20" spans="1:7" ht="12.75" customHeight="1" thickBot="1" x14ac:dyDescent="0.3">
      <c r="A20" s="47">
        <v>103739</v>
      </c>
      <c r="B20" s="10" t="s">
        <v>73</v>
      </c>
      <c r="C20" s="12">
        <v>0</v>
      </c>
      <c r="D20" s="12">
        <v>0</v>
      </c>
      <c r="E20" s="12">
        <v>0</v>
      </c>
      <c r="F20" s="12">
        <v>0</v>
      </c>
      <c r="G20" s="11">
        <v>5212</v>
      </c>
    </row>
    <row r="21" spans="1:7" ht="12.75" customHeight="1" thickBot="1" x14ac:dyDescent="0.3">
      <c r="A21" s="48"/>
      <c r="B21" s="10" t="s">
        <v>10</v>
      </c>
      <c r="C21" s="11">
        <v>5855</v>
      </c>
      <c r="D21" s="11">
        <v>5980</v>
      </c>
      <c r="E21" s="11">
        <v>5828</v>
      </c>
      <c r="F21" s="11">
        <v>5643</v>
      </c>
      <c r="G21" s="12">
        <v>0</v>
      </c>
    </row>
    <row r="22" spans="1:7" ht="12.75" customHeight="1" thickBot="1" x14ac:dyDescent="0.3">
      <c r="A22" s="9">
        <v>103747</v>
      </c>
      <c r="B22" s="10" t="s">
        <v>33</v>
      </c>
      <c r="C22" s="11">
        <v>4270</v>
      </c>
      <c r="D22" s="11">
        <v>4382</v>
      </c>
      <c r="E22" s="11">
        <v>4866</v>
      </c>
      <c r="F22" s="12">
        <v>0</v>
      </c>
      <c r="G22" s="12">
        <v>0</v>
      </c>
    </row>
    <row r="23" spans="1:7" ht="12.75" customHeight="1" thickBot="1" x14ac:dyDescent="0.3">
      <c r="A23" s="9">
        <v>103754</v>
      </c>
      <c r="B23" s="10" t="s">
        <v>26</v>
      </c>
      <c r="C23" s="11">
        <v>5048</v>
      </c>
      <c r="D23" s="11">
        <v>5416</v>
      </c>
      <c r="E23" s="11">
        <v>5508</v>
      </c>
      <c r="F23" s="11">
        <v>5238</v>
      </c>
      <c r="G23" s="11">
        <v>5322</v>
      </c>
    </row>
    <row r="24" spans="1:7" ht="12.75" customHeight="1" thickBot="1" x14ac:dyDescent="0.3">
      <c r="A24" s="47">
        <v>103762</v>
      </c>
      <c r="B24" s="10" t="s">
        <v>27</v>
      </c>
      <c r="C24" s="11">
        <v>3326</v>
      </c>
      <c r="D24" s="11">
        <v>3575</v>
      </c>
      <c r="E24" s="11">
        <v>3650</v>
      </c>
      <c r="F24" s="12">
        <v>0</v>
      </c>
      <c r="G24" s="12">
        <v>0</v>
      </c>
    </row>
    <row r="25" spans="1:7" ht="12.75" customHeight="1" thickBot="1" x14ac:dyDescent="0.3">
      <c r="A25" s="48"/>
      <c r="B25" s="10" t="s">
        <v>74</v>
      </c>
      <c r="C25" s="12">
        <v>0</v>
      </c>
      <c r="D25" s="12">
        <v>0</v>
      </c>
      <c r="E25" s="12">
        <v>0</v>
      </c>
      <c r="F25" s="11">
        <v>3234</v>
      </c>
      <c r="G25" s="11">
        <v>3303</v>
      </c>
    </row>
    <row r="26" spans="1:7" ht="12.75" customHeight="1" thickBot="1" x14ac:dyDescent="0.3">
      <c r="A26" s="47">
        <v>103771</v>
      </c>
      <c r="B26" s="10" t="s">
        <v>75</v>
      </c>
      <c r="C26" s="12">
        <v>0</v>
      </c>
      <c r="D26" s="12">
        <v>0</v>
      </c>
      <c r="E26" s="12">
        <v>0</v>
      </c>
      <c r="F26" s="11">
        <v>8089</v>
      </c>
      <c r="G26" s="11">
        <v>8189</v>
      </c>
    </row>
    <row r="27" spans="1:7" ht="12.75" customHeight="1" thickBot="1" x14ac:dyDescent="0.3">
      <c r="A27" s="48"/>
      <c r="B27" s="10" t="s">
        <v>76</v>
      </c>
      <c r="C27" s="11">
        <v>7655</v>
      </c>
      <c r="D27" s="11">
        <v>7890</v>
      </c>
      <c r="E27" s="11">
        <v>8114</v>
      </c>
      <c r="F27" s="12">
        <v>0</v>
      </c>
      <c r="G27" s="12">
        <v>0</v>
      </c>
    </row>
    <row r="28" spans="1:7" ht="12.75" customHeight="1" thickBot="1" x14ac:dyDescent="0.3">
      <c r="A28" s="47">
        <v>103804</v>
      </c>
      <c r="B28" s="10" t="s">
        <v>77</v>
      </c>
      <c r="C28" s="12">
        <v>0</v>
      </c>
      <c r="D28" s="12">
        <v>0</v>
      </c>
      <c r="E28" s="12">
        <v>0</v>
      </c>
      <c r="F28" s="12">
        <v>0</v>
      </c>
      <c r="G28" s="11">
        <v>10278</v>
      </c>
    </row>
    <row r="29" spans="1:7" ht="12.75" customHeight="1" thickBot="1" x14ac:dyDescent="0.3">
      <c r="A29" s="49"/>
      <c r="B29" s="10" t="s">
        <v>15</v>
      </c>
      <c r="C29" s="12">
        <v>0</v>
      </c>
      <c r="D29" s="12">
        <v>0</v>
      </c>
      <c r="E29" s="12">
        <v>0</v>
      </c>
      <c r="F29" s="11">
        <v>10202</v>
      </c>
      <c r="G29" s="12">
        <v>0</v>
      </c>
    </row>
    <row r="30" spans="1:7" ht="12.75" customHeight="1" thickBot="1" x14ac:dyDescent="0.3">
      <c r="A30" s="48"/>
      <c r="B30" s="10" t="s">
        <v>78</v>
      </c>
      <c r="C30" s="11">
        <v>6652</v>
      </c>
      <c r="D30" s="11">
        <v>6832</v>
      </c>
      <c r="E30" s="11">
        <v>7166</v>
      </c>
      <c r="F30" s="12">
        <v>0</v>
      </c>
      <c r="G30" s="12">
        <v>0</v>
      </c>
    </row>
    <row r="31" spans="1:7" ht="12.75" customHeight="1" thickBot="1" x14ac:dyDescent="0.3">
      <c r="A31" s="47">
        <v>103812</v>
      </c>
      <c r="B31" s="10" t="s">
        <v>44</v>
      </c>
      <c r="C31" s="11">
        <v>2113</v>
      </c>
      <c r="D31" s="11">
        <v>2239</v>
      </c>
      <c r="E31" s="11">
        <v>2311</v>
      </c>
      <c r="F31" s="11">
        <v>806</v>
      </c>
      <c r="G31" s="12">
        <v>0</v>
      </c>
    </row>
    <row r="32" spans="1:7" ht="12.75" customHeight="1" thickBot="1" x14ac:dyDescent="0.3">
      <c r="A32" s="48"/>
      <c r="B32" s="10" t="s">
        <v>79</v>
      </c>
      <c r="C32" s="12">
        <v>0</v>
      </c>
      <c r="D32" s="12">
        <v>0</v>
      </c>
      <c r="E32" s="12">
        <v>0</v>
      </c>
      <c r="F32" s="12">
        <v>0</v>
      </c>
      <c r="G32" s="11">
        <v>757</v>
      </c>
    </row>
    <row r="33" spans="1:7" ht="15.75" thickBot="1" x14ac:dyDescent="0.3">
      <c r="A33" s="9">
        <v>110114</v>
      </c>
      <c r="B33" s="10" t="s">
        <v>80</v>
      </c>
      <c r="C33" s="11">
        <v>26418</v>
      </c>
      <c r="D33" s="11">
        <v>26471</v>
      </c>
      <c r="E33" s="11">
        <v>26613</v>
      </c>
      <c r="F33" s="11">
        <v>31727</v>
      </c>
      <c r="G33" s="11">
        <v>31749</v>
      </c>
    </row>
    <row r="34" spans="1:7" ht="15.75" thickBot="1" x14ac:dyDescent="0.3">
      <c r="A34" s="9">
        <v>110131</v>
      </c>
      <c r="B34" s="10" t="s">
        <v>81</v>
      </c>
      <c r="C34" s="11">
        <v>27824</v>
      </c>
      <c r="D34" s="11">
        <v>28945</v>
      </c>
      <c r="E34" s="11">
        <v>29501</v>
      </c>
      <c r="F34" s="11">
        <v>40437</v>
      </c>
      <c r="G34" s="11">
        <v>40536</v>
      </c>
    </row>
    <row r="35" spans="1:7" ht="15.75" thickBot="1" x14ac:dyDescent="0.3">
      <c r="A35" s="9">
        <v>110148</v>
      </c>
      <c r="B35" s="10" t="s">
        <v>82</v>
      </c>
      <c r="C35" s="11">
        <v>7832</v>
      </c>
      <c r="D35" s="11">
        <v>8387</v>
      </c>
      <c r="E35" s="11">
        <v>8927</v>
      </c>
      <c r="F35" s="11">
        <v>9740</v>
      </c>
      <c r="G35" s="11">
        <v>9719</v>
      </c>
    </row>
    <row r="36" spans="1:7" ht="15.75" thickBot="1" x14ac:dyDescent="0.3">
      <c r="A36" s="9">
        <v>110171</v>
      </c>
      <c r="B36" s="10" t="s">
        <v>45</v>
      </c>
      <c r="C36" s="11">
        <v>237</v>
      </c>
      <c r="D36" s="11">
        <v>228</v>
      </c>
      <c r="E36" s="11">
        <v>222</v>
      </c>
      <c r="F36" s="12">
        <v>0</v>
      </c>
      <c r="G36" s="12">
        <v>0</v>
      </c>
    </row>
    <row r="37" spans="1:7" ht="15.75" thickBot="1" x14ac:dyDescent="0.3">
      <c r="A37" s="9">
        <v>110189</v>
      </c>
      <c r="B37" s="10" t="s">
        <v>83</v>
      </c>
      <c r="C37" s="11">
        <v>1409</v>
      </c>
      <c r="D37" s="11">
        <v>1414</v>
      </c>
      <c r="E37" s="11">
        <v>1369</v>
      </c>
      <c r="F37" s="11">
        <v>3320</v>
      </c>
      <c r="G37" s="11">
        <v>3379</v>
      </c>
    </row>
    <row r="38" spans="1:7" ht="15.75" thickBot="1" x14ac:dyDescent="0.3">
      <c r="A38" s="47">
        <v>115782</v>
      </c>
      <c r="B38" s="10" t="s">
        <v>42</v>
      </c>
      <c r="C38" s="11">
        <v>3319</v>
      </c>
      <c r="D38" s="11">
        <v>3406</v>
      </c>
      <c r="E38" s="12">
        <v>0</v>
      </c>
      <c r="F38" s="12">
        <v>0</v>
      </c>
      <c r="G38" s="12">
        <v>0</v>
      </c>
    </row>
    <row r="39" spans="1:7" ht="15.75" thickBot="1" x14ac:dyDescent="0.3">
      <c r="A39" s="48"/>
      <c r="B39" s="10" t="s">
        <v>31</v>
      </c>
      <c r="C39" s="12">
        <v>0</v>
      </c>
      <c r="D39" s="12">
        <v>0</v>
      </c>
      <c r="E39" s="11">
        <v>3267</v>
      </c>
      <c r="F39" s="12">
        <v>0</v>
      </c>
      <c r="G39" s="12">
        <v>0</v>
      </c>
    </row>
    <row r="40" spans="1:7" ht="15.75" thickBot="1" x14ac:dyDescent="0.3">
      <c r="A40" s="9">
        <v>115791</v>
      </c>
      <c r="B40" s="10" t="s">
        <v>19</v>
      </c>
      <c r="C40" s="11">
        <v>10244</v>
      </c>
      <c r="D40" s="11">
        <v>10499</v>
      </c>
      <c r="E40" s="11">
        <v>10819</v>
      </c>
      <c r="F40" s="11">
        <v>14865</v>
      </c>
      <c r="G40" s="11">
        <v>14773</v>
      </c>
    </row>
    <row r="41" spans="1:7" ht="15.75" thickBot="1" x14ac:dyDescent="0.3">
      <c r="A41" s="9">
        <v>116194</v>
      </c>
      <c r="B41" s="10" t="s">
        <v>0</v>
      </c>
      <c r="C41" s="11">
        <v>9659</v>
      </c>
      <c r="D41" s="11">
        <v>10541</v>
      </c>
      <c r="E41" s="11">
        <v>11186</v>
      </c>
      <c r="F41" s="11">
        <v>11680</v>
      </c>
      <c r="G41" s="11">
        <v>12110</v>
      </c>
    </row>
    <row r="42" spans="1:7" ht="15.75" thickBot="1" x14ac:dyDescent="0.3">
      <c r="A42" s="9">
        <v>116772</v>
      </c>
      <c r="B42" s="10" t="s">
        <v>84</v>
      </c>
      <c r="C42" s="11">
        <v>1270</v>
      </c>
      <c r="D42" s="11">
        <v>1409</v>
      </c>
      <c r="E42" s="11">
        <v>1497</v>
      </c>
      <c r="F42" s="11">
        <v>1594</v>
      </c>
      <c r="G42" s="11">
        <v>1623</v>
      </c>
    </row>
    <row r="43" spans="1:7" ht="15.75" thickBot="1" x14ac:dyDescent="0.3">
      <c r="A43" s="9">
        <v>129924</v>
      </c>
      <c r="B43" s="10" t="s">
        <v>85</v>
      </c>
      <c r="C43" s="12">
        <v>0</v>
      </c>
      <c r="D43" s="12">
        <v>0</v>
      </c>
      <c r="E43" s="12">
        <v>0</v>
      </c>
      <c r="F43" s="11">
        <v>6441</v>
      </c>
      <c r="G43" s="11">
        <v>7032</v>
      </c>
    </row>
    <row r="44" spans="1:7" ht="15.75" thickBot="1" x14ac:dyDescent="0.3">
      <c r="A44" s="9">
        <v>129941</v>
      </c>
      <c r="B44" s="10" t="s">
        <v>2</v>
      </c>
      <c r="C44" s="12">
        <v>0</v>
      </c>
      <c r="D44" s="12">
        <v>0</v>
      </c>
      <c r="E44" s="12">
        <v>0</v>
      </c>
      <c r="F44" s="11">
        <v>8120</v>
      </c>
      <c r="G44" s="11">
        <v>8588</v>
      </c>
    </row>
    <row r="45" spans="1:7" ht="15.75" thickBot="1" x14ac:dyDescent="0.3">
      <c r="A45" s="43" t="s">
        <v>22</v>
      </c>
      <c r="B45" s="44"/>
      <c r="C45" s="13">
        <f>SUM(C3:C44)</f>
        <v>195441</v>
      </c>
      <c r="D45" s="13">
        <f t="shared" ref="D45:G45" si="0">SUM(D3:D44)</f>
        <v>202418</v>
      </c>
      <c r="E45" s="13">
        <f t="shared" si="0"/>
        <v>207594</v>
      </c>
      <c r="F45" s="13">
        <f t="shared" si="0"/>
        <v>211984</v>
      </c>
      <c r="G45" s="13">
        <f t="shared" si="0"/>
        <v>216274</v>
      </c>
    </row>
  </sheetData>
  <mergeCells count="12">
    <mergeCell ref="A45:B45"/>
    <mergeCell ref="A2:B2"/>
    <mergeCell ref="A6:A7"/>
    <mergeCell ref="A8:A10"/>
    <mergeCell ref="A13:A14"/>
    <mergeCell ref="A15:A16"/>
    <mergeCell ref="A20:A21"/>
    <mergeCell ref="A24:A25"/>
    <mergeCell ref="A26:A27"/>
    <mergeCell ref="A28:A30"/>
    <mergeCell ref="A31:A32"/>
    <mergeCell ref="A38:A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121" workbookViewId="0">
      <selection activeCell="D151" sqref="D151"/>
    </sheetView>
  </sheetViews>
  <sheetFormatPr defaultRowHeight="15" x14ac:dyDescent="0.25"/>
  <cols>
    <col min="1" max="1" width="15.5703125" customWidth="1"/>
    <col min="2" max="2" width="40.7109375" customWidth="1"/>
    <col min="3" max="3" width="28.7109375" style="33" customWidth="1"/>
    <col min="4" max="4" width="31.85546875" customWidth="1"/>
    <col min="5" max="5" width="28.7109375" customWidth="1"/>
  </cols>
  <sheetData>
    <row r="1" spans="1:5" x14ac:dyDescent="0.25">
      <c r="A1">
        <v>2014</v>
      </c>
      <c r="C1" t="s">
        <v>86</v>
      </c>
      <c r="D1" t="s">
        <v>87</v>
      </c>
      <c r="E1" t="s">
        <v>88</v>
      </c>
    </row>
    <row r="2" spans="1:5" x14ac:dyDescent="0.25">
      <c r="B2" s="14" t="s">
        <v>90</v>
      </c>
    </row>
    <row r="3" spans="1:5" x14ac:dyDescent="0.25">
      <c r="A3">
        <v>116194</v>
      </c>
      <c r="B3" t="s">
        <v>0</v>
      </c>
      <c r="C3" s="3">
        <f>VLOOKUP(A3,middelen!$A$3:$AG$78,33,FALSE)</f>
        <v>52748328.543553576</v>
      </c>
      <c r="D3" s="3">
        <f>VLOOKUP(A3,studentenaantal!$A$3:$G$45,7,FALSE)</f>
        <v>12110</v>
      </c>
      <c r="E3" s="3">
        <f>C3/D3</f>
        <v>4355.7661885675952</v>
      </c>
    </row>
    <row r="4" spans="1:5" x14ac:dyDescent="0.25">
      <c r="A4">
        <v>103606</v>
      </c>
      <c r="B4" t="s">
        <v>1</v>
      </c>
      <c r="C4" s="3">
        <f>VLOOKUP(A4,middelen!$A$3:$AG$78,33,FALSE)</f>
        <v>32952692.545876391</v>
      </c>
      <c r="D4" s="3">
        <f>VLOOKUP(A4,studentenaantal!$A$3:$G$45,7,FALSE)</f>
        <v>4922</v>
      </c>
      <c r="E4" s="3">
        <f t="shared" ref="E4:E25" si="0">C4/D4</f>
        <v>6694.9802002999577</v>
      </c>
    </row>
    <row r="5" spans="1:5" x14ac:dyDescent="0.25">
      <c r="A5">
        <v>129941</v>
      </c>
      <c r="B5" t="s">
        <v>2</v>
      </c>
      <c r="C5" s="3">
        <f>VLOOKUP(A5,middelen!$A$3:$AG$78,33,FALSE)</f>
        <v>51202834.609820373</v>
      </c>
      <c r="D5" s="3">
        <f>VLOOKUP(A5,studentenaantal!$A$3:$G$45,7,FALSE)</f>
        <v>8588</v>
      </c>
      <c r="E5" s="3">
        <f t="shared" si="0"/>
        <v>5962.1372391500199</v>
      </c>
    </row>
    <row r="6" spans="1:5" x14ac:dyDescent="0.25">
      <c r="A6">
        <v>103663</v>
      </c>
      <c r="B6" t="s">
        <v>3</v>
      </c>
      <c r="C6" s="3">
        <f>VLOOKUP(A6,middelen!$A$3:$AG$78,33,FALSE)</f>
        <v>74737114.25622122</v>
      </c>
      <c r="D6" s="3">
        <f>VLOOKUP(A6,studentenaantal!$A$3:$G$45,7,FALSE)</f>
        <v>13025</v>
      </c>
      <c r="E6" s="3">
        <f t="shared" si="0"/>
        <v>5737.974223126389</v>
      </c>
    </row>
    <row r="7" spans="1:5" x14ac:dyDescent="0.25">
      <c r="A7">
        <v>103622</v>
      </c>
      <c r="B7" t="s">
        <v>4</v>
      </c>
      <c r="C7" s="3">
        <f>VLOOKUP(A7,middelen!$A$3:$AG$78,33,FALSE)</f>
        <v>25354475.782518983</v>
      </c>
      <c r="D7" s="3">
        <f>VLOOKUP(A7,studentenaantal!$A$3:$G$45,7,FALSE)</f>
        <v>2810</v>
      </c>
      <c r="E7" s="3">
        <f t="shared" si="0"/>
        <v>9022.9451183341571</v>
      </c>
    </row>
    <row r="8" spans="1:5" x14ac:dyDescent="0.25">
      <c r="A8">
        <v>103754</v>
      </c>
      <c r="B8" t="s">
        <v>5</v>
      </c>
      <c r="C8" s="3">
        <f>VLOOKUP(A8,middelen!$A$3:$AG$78,33,FALSE)</f>
        <v>24295432.833082873</v>
      </c>
      <c r="D8" s="3">
        <f>VLOOKUP(A8,studentenaantal!$A$3:$G$45,7,FALSE)</f>
        <v>5322</v>
      </c>
      <c r="E8" s="3">
        <f t="shared" si="0"/>
        <v>4565.0944819772403</v>
      </c>
    </row>
    <row r="9" spans="1:5" x14ac:dyDescent="0.25">
      <c r="A9">
        <v>103572</v>
      </c>
      <c r="B9" t="s">
        <v>6</v>
      </c>
      <c r="C9" s="3">
        <f>VLOOKUP(A9,middelen!$A$3:$AG$78,33,FALSE)</f>
        <v>52778022.343908429</v>
      </c>
      <c r="D9" s="3">
        <f>VLOOKUP(A9,studentenaantal!$A$3:$G$45,7,FALSE)</f>
        <v>11750</v>
      </c>
      <c r="E9" s="3">
        <f t="shared" si="0"/>
        <v>4491.7465824602914</v>
      </c>
    </row>
    <row r="10" spans="1:5" x14ac:dyDescent="0.25">
      <c r="A10">
        <v>103762</v>
      </c>
      <c r="B10" t="s">
        <v>7</v>
      </c>
      <c r="C10" s="3">
        <f>VLOOKUP(A10,middelen!$A$3:$AG$78,33,FALSE)</f>
        <v>19553584.885676924</v>
      </c>
      <c r="D10" s="3">
        <v>3303</v>
      </c>
      <c r="E10" s="3">
        <f t="shared" si="0"/>
        <v>5919.9469832506584</v>
      </c>
    </row>
    <row r="11" spans="1:5" x14ac:dyDescent="0.25">
      <c r="A11">
        <v>103581</v>
      </c>
      <c r="B11" t="s">
        <v>8</v>
      </c>
      <c r="C11" s="3">
        <f>VLOOKUP(A11,middelen!$A$3:$AG$78,33,FALSE)</f>
        <v>36361045.227007829</v>
      </c>
      <c r="D11" s="3">
        <f>VLOOKUP(A11,studentenaantal!$A$3:$G$45,7,FALSE)</f>
        <v>6686</v>
      </c>
      <c r="E11" s="3">
        <f t="shared" si="0"/>
        <v>5438.3854661991963</v>
      </c>
    </row>
    <row r="12" spans="1:5" x14ac:dyDescent="0.25">
      <c r="A12">
        <v>103648</v>
      </c>
      <c r="B12" t="s">
        <v>72</v>
      </c>
      <c r="C12" s="3">
        <f>VLOOKUP(A12,middelen!$A$3:$AG$78,33,FALSE)</f>
        <v>35608583.524830982</v>
      </c>
      <c r="D12" s="3">
        <v>7727</v>
      </c>
      <c r="E12" s="3">
        <f t="shared" si="0"/>
        <v>4608.3322796468201</v>
      </c>
    </row>
    <row r="13" spans="1:5" x14ac:dyDescent="0.25">
      <c r="A13">
        <v>103739</v>
      </c>
      <c r="B13" t="s">
        <v>73</v>
      </c>
      <c r="C13" s="3">
        <f>VLOOKUP(A13,middelen!$A$3:$AG$78,33,FALSE)</f>
        <v>37551544.862525374</v>
      </c>
      <c r="D13" s="3">
        <f>VLOOKUP(A13,studentenaantal!$A$3:$G$45,7,FALSE)</f>
        <v>5212</v>
      </c>
      <c r="E13" s="3">
        <f t="shared" si="0"/>
        <v>7204.8244172151526</v>
      </c>
    </row>
    <row r="14" spans="1:5" x14ac:dyDescent="0.25">
      <c r="A14">
        <v>103598</v>
      </c>
      <c r="B14" t="s">
        <v>11</v>
      </c>
      <c r="C14" s="3">
        <f>VLOOKUP(A14,middelen!$A$3:$AG$78,33,FALSE)</f>
        <v>35995112.429180086</v>
      </c>
      <c r="D14" s="3">
        <v>6784</v>
      </c>
      <c r="E14" s="3">
        <f t="shared" si="0"/>
        <v>5305.8833179805551</v>
      </c>
    </row>
    <row r="15" spans="1:5" x14ac:dyDescent="0.25">
      <c r="A15">
        <v>103771</v>
      </c>
      <c r="B15" t="s">
        <v>12</v>
      </c>
      <c r="C15" s="3">
        <f>VLOOKUP(A15,middelen!$A$3:$AG$78,33,FALSE)</f>
        <v>43534344.316596918</v>
      </c>
      <c r="D15" s="3">
        <v>8189</v>
      </c>
      <c r="E15" s="3">
        <f t="shared" si="0"/>
        <v>5316.1978650136671</v>
      </c>
    </row>
    <row r="16" spans="1:5" x14ac:dyDescent="0.25">
      <c r="A16">
        <v>129924</v>
      </c>
      <c r="B16" t="s">
        <v>13</v>
      </c>
      <c r="C16" s="3">
        <f>VLOOKUP(A16,middelen!$A$3:$AG$78,33,FALSE)</f>
        <v>38000019.885099195</v>
      </c>
      <c r="D16" s="3">
        <f>VLOOKUP(A16,studentenaantal!$A$3:$G$45,7,FALSE)</f>
        <v>7032</v>
      </c>
      <c r="E16" s="3">
        <f t="shared" si="0"/>
        <v>5403.8708596557444</v>
      </c>
    </row>
    <row r="17" spans="1:5" x14ac:dyDescent="0.25">
      <c r="A17">
        <v>103812</v>
      </c>
      <c r="B17" t="s">
        <v>79</v>
      </c>
      <c r="C17" s="3">
        <f>VLOOKUP(A17,middelen!$A$3:$AG$78,33,FALSE)</f>
        <v>5484373.089000836</v>
      </c>
      <c r="D17" s="3">
        <v>757</v>
      </c>
      <c r="E17" s="3">
        <f t="shared" si="0"/>
        <v>7244.87858520586</v>
      </c>
    </row>
    <row r="18" spans="1:5" x14ac:dyDescent="0.25">
      <c r="A18">
        <v>103804</v>
      </c>
      <c r="B18" t="s">
        <v>77</v>
      </c>
      <c r="C18" s="3">
        <f>VLOOKUP(A18,middelen!$A$3:$AG$78,33,FALSE)</f>
        <v>49111045.123596281</v>
      </c>
      <c r="D18" s="3">
        <f>VLOOKUP(A18,studentenaantal!$A$3:$G$45,7,FALSE)</f>
        <v>10278</v>
      </c>
      <c r="E18" s="3">
        <f t="shared" si="0"/>
        <v>4778.2686440549014</v>
      </c>
    </row>
    <row r="19" spans="1:5" x14ac:dyDescent="0.25">
      <c r="C19" s="3"/>
      <c r="E19" s="3"/>
    </row>
    <row r="20" spans="1:5" x14ac:dyDescent="0.25">
      <c r="B20" s="14" t="s">
        <v>91</v>
      </c>
      <c r="C20" s="3"/>
      <c r="E20" s="3"/>
    </row>
    <row r="21" spans="1:5" x14ac:dyDescent="0.25">
      <c r="A21">
        <v>110131</v>
      </c>
      <c r="B21" t="s">
        <v>16</v>
      </c>
      <c r="C21" s="3">
        <f>VLOOKUP(A21,middelen!$A$3:$AG$78,33,FALSE)</f>
        <v>549543000.37459338</v>
      </c>
      <c r="D21" s="3">
        <f>VLOOKUP(A21,studentenaantal!$A$3:$G$45,7,FALSE)</f>
        <v>40536</v>
      </c>
      <c r="E21" s="3">
        <f t="shared" si="0"/>
        <v>13556.912383426914</v>
      </c>
    </row>
    <row r="22" spans="1:5" x14ac:dyDescent="0.25">
      <c r="A22">
        <v>110114</v>
      </c>
      <c r="B22" t="s">
        <v>18</v>
      </c>
      <c r="C22" s="3">
        <f>VLOOKUP(A22,middelen!$A$3:$AG$78,33,FALSE)</f>
        <v>414127194.68358743</v>
      </c>
      <c r="D22" s="3">
        <f>VLOOKUP(A22,studentenaantal!$A$3:$G$45,7,FALSE)</f>
        <v>31749</v>
      </c>
      <c r="E22" s="3">
        <f t="shared" si="0"/>
        <v>13043.787038444909</v>
      </c>
    </row>
    <row r="23" spans="1:5" x14ac:dyDescent="0.25">
      <c r="A23">
        <v>115791</v>
      </c>
      <c r="B23" t="s">
        <v>19</v>
      </c>
      <c r="C23" s="3">
        <f>VLOOKUP(A23,middelen!$A$3:$AG$78,33,FALSE)</f>
        <v>180251436.48066676</v>
      </c>
      <c r="D23" s="3">
        <f>VLOOKUP(A23,studentenaantal!$A$3:$G$45,7,FALSE)</f>
        <v>14773</v>
      </c>
      <c r="E23" s="3">
        <f t="shared" si="0"/>
        <v>12201.410443421564</v>
      </c>
    </row>
    <row r="24" spans="1:5" x14ac:dyDescent="0.25">
      <c r="A24">
        <v>110148</v>
      </c>
      <c r="B24" t="s">
        <v>20</v>
      </c>
      <c r="C24" s="3">
        <f>VLOOKUP(A24,middelen!$A$3:$AG$78,33,FALSE)</f>
        <v>147022925.98429716</v>
      </c>
      <c r="D24" s="3">
        <f>VLOOKUP(A24,studentenaantal!$A$3:$G$45,7,FALSE)</f>
        <v>9719</v>
      </c>
      <c r="E24" s="3">
        <f t="shared" si="0"/>
        <v>15127.371744448725</v>
      </c>
    </row>
    <row r="25" spans="1:5" x14ac:dyDescent="0.25">
      <c r="A25">
        <v>110189</v>
      </c>
      <c r="B25" t="s">
        <v>89</v>
      </c>
      <c r="C25" s="3">
        <f>VLOOKUP(A25,middelen!$A$3:$AG$78,33,FALSE)</f>
        <v>60862021.653649345</v>
      </c>
      <c r="D25" s="3">
        <f>VLOOKUP(A25,studentenaantal!$A$3:$G$45,7,FALSE)+studentenaantal!G42</f>
        <v>5002</v>
      </c>
      <c r="E25" s="3">
        <f t="shared" si="0"/>
        <v>12167.537315803547</v>
      </c>
    </row>
    <row r="26" spans="1:5" x14ac:dyDescent="0.25">
      <c r="B26" s="6"/>
      <c r="C26" s="7"/>
      <c r="D26" s="7"/>
      <c r="E26" s="7"/>
    </row>
    <row r="27" spans="1:5" x14ac:dyDescent="0.25">
      <c r="C27" s="3">
        <f>SUM(C3:C26)</f>
        <v>1967075133.4352903</v>
      </c>
    </row>
    <row r="29" spans="1:5" x14ac:dyDescent="0.25">
      <c r="A29">
        <v>2013</v>
      </c>
    </row>
    <row r="30" spans="1:5" x14ac:dyDescent="0.25">
      <c r="B30" s="14"/>
      <c r="D30" s="37"/>
    </row>
    <row r="31" spans="1:5" x14ac:dyDescent="0.25">
      <c r="B31" t="s">
        <v>0</v>
      </c>
      <c r="C31" s="3">
        <v>52502207.760324284</v>
      </c>
      <c r="D31" s="3">
        <f>studentenaantal!F41</f>
        <v>11680</v>
      </c>
      <c r="E31" s="3">
        <f>C31/D31</f>
        <v>4495.0520342743393</v>
      </c>
    </row>
    <row r="32" spans="1:5" x14ac:dyDescent="0.25">
      <c r="B32" t="s">
        <v>1</v>
      </c>
      <c r="C32" s="3">
        <v>34230970.840725474</v>
      </c>
      <c r="D32" s="3">
        <f>studentenaantal!F11</f>
        <v>4638</v>
      </c>
      <c r="E32" s="3">
        <f t="shared" ref="E32:E52" si="1">C32/D32</f>
        <v>7380.545675016273</v>
      </c>
    </row>
    <row r="33" spans="2:5" x14ac:dyDescent="0.25">
      <c r="B33" t="s">
        <v>127</v>
      </c>
      <c r="C33" s="3">
        <f>55079122.6336137+17631592.22</f>
        <v>72710714.853613704</v>
      </c>
      <c r="D33" s="3">
        <f>studentenaantal!F44</f>
        <v>8120</v>
      </c>
      <c r="E33" s="3">
        <f t="shared" si="1"/>
        <v>8954.5215336962683</v>
      </c>
    </row>
    <row r="34" spans="2:5" x14ac:dyDescent="0.25">
      <c r="B34" t="s">
        <v>3</v>
      </c>
      <c r="C34" s="3">
        <v>95258191.102884874</v>
      </c>
      <c r="D34" s="3">
        <f>studentenaantal!F17</f>
        <v>12620</v>
      </c>
      <c r="E34" s="3">
        <f t="shared" si="1"/>
        <v>7548.1926388973752</v>
      </c>
    </row>
    <row r="35" spans="2:5" x14ac:dyDescent="0.25">
      <c r="B35" t="s">
        <v>25</v>
      </c>
      <c r="C35" s="3">
        <v>38742767.109910235</v>
      </c>
      <c r="D35" s="3">
        <f>studentenaantal!F13</f>
        <v>2390</v>
      </c>
      <c r="E35" s="3">
        <f t="shared" si="1"/>
        <v>16210.362807493822</v>
      </c>
    </row>
    <row r="36" spans="2:5" x14ac:dyDescent="0.25">
      <c r="B36" t="s">
        <v>26</v>
      </c>
      <c r="C36" s="3">
        <v>26834103.466583315</v>
      </c>
      <c r="D36" s="3">
        <f>studentenaantal!F23</f>
        <v>5238</v>
      </c>
      <c r="E36" s="3">
        <f t="shared" si="1"/>
        <v>5122.9674430285058</v>
      </c>
    </row>
    <row r="37" spans="2:5" x14ac:dyDescent="0.25">
      <c r="B37" t="s">
        <v>6</v>
      </c>
      <c r="C37" s="3">
        <v>52267112.402880706</v>
      </c>
      <c r="D37" s="3">
        <f>studentenaantal!F5</f>
        <v>10973</v>
      </c>
      <c r="E37" s="3">
        <f t="shared" si="1"/>
        <v>4763.2472799490297</v>
      </c>
    </row>
    <row r="38" spans="2:5" x14ac:dyDescent="0.25">
      <c r="B38" t="s">
        <v>27</v>
      </c>
      <c r="C38" s="3">
        <v>21730272.220932364</v>
      </c>
      <c r="D38" s="3">
        <f>studentenaantal!F25</f>
        <v>3234</v>
      </c>
      <c r="E38" s="3">
        <f t="shared" si="1"/>
        <v>6719.3173224899083</v>
      </c>
    </row>
    <row r="39" spans="2:5" x14ac:dyDescent="0.25">
      <c r="B39" t="s">
        <v>8</v>
      </c>
      <c r="C39" s="3">
        <v>37906070.706810094</v>
      </c>
      <c r="D39" s="3">
        <f>studentenaantal!F6</f>
        <v>6307</v>
      </c>
      <c r="E39" s="3">
        <f t="shared" si="1"/>
        <v>6010.158666055192</v>
      </c>
    </row>
    <row r="40" spans="2:5" x14ac:dyDescent="0.25">
      <c r="B40" t="s">
        <v>9</v>
      </c>
      <c r="C40" s="3">
        <v>33296136.781069402</v>
      </c>
      <c r="D40" s="3">
        <f>studentenaantal!F15</f>
        <v>7592</v>
      </c>
      <c r="E40" s="3">
        <f t="shared" si="1"/>
        <v>4385.6871418689943</v>
      </c>
    </row>
    <row r="41" spans="2:5" x14ac:dyDescent="0.25">
      <c r="B41" t="s">
        <v>10</v>
      </c>
      <c r="C41" s="3">
        <v>38377608.825289071</v>
      </c>
      <c r="D41" s="3">
        <f>studentenaantal!F21</f>
        <v>5643</v>
      </c>
      <c r="E41" s="3">
        <f t="shared" si="1"/>
        <v>6800.9230595940226</v>
      </c>
    </row>
    <row r="42" spans="2:5" x14ac:dyDescent="0.25">
      <c r="B42" t="s">
        <v>71</v>
      </c>
      <c r="C42" s="3">
        <f>30906067.0603859+1938036.04</f>
        <v>32844103.100385901</v>
      </c>
      <c r="D42" s="3">
        <f>studentenaantal!F9</f>
        <v>6328</v>
      </c>
      <c r="E42" s="3">
        <f t="shared" si="1"/>
        <v>5190.2817794541561</v>
      </c>
    </row>
    <row r="43" spans="2:5" x14ac:dyDescent="0.25">
      <c r="B43" t="s">
        <v>128</v>
      </c>
      <c r="C43" s="3">
        <f>34829675.3331065+middelen!AG60</f>
        <v>75622468.418758318</v>
      </c>
      <c r="D43" s="3">
        <f>studentenaantal!F29</f>
        <v>10202</v>
      </c>
      <c r="E43" s="3">
        <f t="shared" si="1"/>
        <v>7412.5140579061281</v>
      </c>
    </row>
    <row r="44" spans="2:5" x14ac:dyDescent="0.25">
      <c r="B44" t="s">
        <v>30</v>
      </c>
      <c r="C44" s="3">
        <v>41767899.680833779</v>
      </c>
      <c r="D44" s="3">
        <f>studentenaantal!F26</f>
        <v>8089</v>
      </c>
      <c r="E44" s="3">
        <f t="shared" si="1"/>
        <v>5163.5430437425857</v>
      </c>
    </row>
    <row r="45" spans="2:5" x14ac:dyDescent="0.25">
      <c r="B45" t="s">
        <v>129</v>
      </c>
      <c r="C45" s="3">
        <f>26807460.5169851+1750971.11</f>
        <v>28558431.626985099</v>
      </c>
      <c r="D45" s="3">
        <f>studentenaantal!F43</f>
        <v>6441</v>
      </c>
      <c r="E45" s="3">
        <f t="shared" si="1"/>
        <v>4433.8505863973141</v>
      </c>
    </row>
    <row r="46" spans="2:5" x14ac:dyDescent="0.25">
      <c r="B46" t="s">
        <v>34</v>
      </c>
      <c r="C46" s="3">
        <v>13449718.178772498</v>
      </c>
      <c r="D46" s="3">
        <f>studentenaantal!F31</f>
        <v>806</v>
      </c>
      <c r="E46" s="3">
        <f t="shared" si="1"/>
        <v>16686.995259022951</v>
      </c>
    </row>
    <row r="47" spans="2:5" x14ac:dyDescent="0.25">
      <c r="D47" s="3"/>
      <c r="E47" s="3"/>
    </row>
    <row r="48" spans="2:5" x14ac:dyDescent="0.25">
      <c r="B48" t="s">
        <v>130</v>
      </c>
      <c r="C48" s="3">
        <f>1183454.01+433255826.04</f>
        <v>434439280.05000001</v>
      </c>
      <c r="D48" s="3">
        <f>studentenaantal!F34</f>
        <v>40437</v>
      </c>
      <c r="E48" s="3">
        <f t="shared" si="1"/>
        <v>10743.60808294384</v>
      </c>
    </row>
    <row r="49" spans="1:5" x14ac:dyDescent="0.25">
      <c r="B49" t="s">
        <v>18</v>
      </c>
      <c r="C49" s="3">
        <v>357514367.75242656</v>
      </c>
      <c r="D49" s="3">
        <f>studentenaantal!F33</f>
        <v>31727</v>
      </c>
      <c r="E49" s="3">
        <f t="shared" si="1"/>
        <v>11268.458024787296</v>
      </c>
    </row>
    <row r="50" spans="1:5" x14ac:dyDescent="0.25">
      <c r="B50" t="s">
        <v>19</v>
      </c>
      <c r="C50" s="3">
        <v>146933132.83546895</v>
      </c>
      <c r="D50" s="3">
        <f>studentenaantal!F40</f>
        <v>14865</v>
      </c>
      <c r="E50" s="3">
        <f t="shared" si="1"/>
        <v>9884.5027134523334</v>
      </c>
    </row>
    <row r="51" spans="1:5" x14ac:dyDescent="0.25">
      <c r="B51" t="s">
        <v>20</v>
      </c>
      <c r="C51" s="3">
        <v>132199205.08558063</v>
      </c>
      <c r="D51" s="3">
        <f>studentenaantal!F35</f>
        <v>9740</v>
      </c>
      <c r="E51" s="3">
        <f t="shared" si="1"/>
        <v>13572.813663817313</v>
      </c>
    </row>
    <row r="52" spans="1:5" x14ac:dyDescent="0.25">
      <c r="B52" t="s">
        <v>89</v>
      </c>
      <c r="C52" s="3">
        <v>43033511.880027764</v>
      </c>
      <c r="D52" s="3">
        <f>studentenaantal!F42+studentenaantal!F37</f>
        <v>4914</v>
      </c>
      <c r="E52" s="3">
        <f t="shared" si="1"/>
        <v>8757.3284249140743</v>
      </c>
    </row>
    <row r="54" spans="1:5" x14ac:dyDescent="0.25">
      <c r="C54" s="3"/>
      <c r="D54" s="3"/>
    </row>
    <row r="57" spans="1:5" x14ac:dyDescent="0.25">
      <c r="A57">
        <v>2012</v>
      </c>
    </row>
    <row r="58" spans="1:5" x14ac:dyDescent="0.25">
      <c r="C58"/>
    </row>
    <row r="59" spans="1:5" x14ac:dyDescent="0.25">
      <c r="A59" s="33"/>
      <c r="B59" t="s">
        <v>0</v>
      </c>
      <c r="C59" s="3">
        <v>49764406.994700357</v>
      </c>
      <c r="D59" s="3">
        <f>studentenaantal!E41</f>
        <v>11186</v>
      </c>
      <c r="E59" s="3">
        <f>C59/D59</f>
        <v>4448.8116390756622</v>
      </c>
    </row>
    <row r="60" spans="1:5" x14ac:dyDescent="0.25">
      <c r="A60" s="33"/>
      <c r="B60" t="s">
        <v>1</v>
      </c>
      <c r="C60" s="3">
        <v>33442242.702916685</v>
      </c>
      <c r="D60" s="3">
        <f>studentenaantal!E11</f>
        <v>5136</v>
      </c>
      <c r="E60" s="3">
        <f t="shared" ref="E60:E78" si="2">C60/D60</f>
        <v>6511.3400901317536</v>
      </c>
    </row>
    <row r="61" spans="1:5" x14ac:dyDescent="0.25">
      <c r="A61" s="36"/>
      <c r="B61" t="s">
        <v>23</v>
      </c>
      <c r="C61" s="3">
        <v>53519730.666002825</v>
      </c>
      <c r="D61" s="3">
        <f>studentenaantal!E3</f>
        <v>7749</v>
      </c>
      <c r="E61" s="3">
        <f t="shared" si="2"/>
        <v>6906.6628811463188</v>
      </c>
    </row>
    <row r="62" spans="1:5" x14ac:dyDescent="0.25">
      <c r="A62" s="36"/>
      <c r="B62" t="s">
        <v>3</v>
      </c>
      <c r="C62" s="3">
        <v>90734623.838717088</v>
      </c>
      <c r="D62" s="3">
        <f>studentenaantal!E17</f>
        <v>16717</v>
      </c>
      <c r="E62" s="3">
        <f t="shared" si="2"/>
        <v>5427.6858191491947</v>
      </c>
    </row>
    <row r="63" spans="1:5" x14ac:dyDescent="0.25">
      <c r="A63" s="36"/>
      <c r="B63" t="s">
        <v>39</v>
      </c>
      <c r="C63" s="3">
        <v>37467643.991125032</v>
      </c>
      <c r="D63" s="3">
        <f>studentenaantal!E13</f>
        <v>3813</v>
      </c>
      <c r="E63" s="3">
        <f t="shared" si="2"/>
        <v>9826.2900579924026</v>
      </c>
    </row>
    <row r="64" spans="1:5" x14ac:dyDescent="0.25">
      <c r="A64" s="36"/>
      <c r="B64" t="s">
        <v>26</v>
      </c>
      <c r="C64" s="3">
        <v>25194361.899480477</v>
      </c>
      <c r="D64" s="3">
        <f>studentenaantal!E23</f>
        <v>5508</v>
      </c>
      <c r="E64" s="3">
        <f t="shared" si="2"/>
        <v>4574.1397784096725</v>
      </c>
    </row>
    <row r="65" spans="1:5" x14ac:dyDescent="0.25">
      <c r="A65" s="36"/>
      <c r="B65" t="s">
        <v>6</v>
      </c>
      <c r="C65" s="3">
        <v>49527480.753130399</v>
      </c>
      <c r="D65" s="3">
        <f>studentenaantal!E5</f>
        <v>10426</v>
      </c>
      <c r="E65" s="3">
        <f t="shared" si="2"/>
        <v>4750.3818101985808</v>
      </c>
    </row>
    <row r="66" spans="1:5" x14ac:dyDescent="0.25">
      <c r="A66" s="36"/>
      <c r="B66" t="s">
        <v>27</v>
      </c>
      <c r="C66" s="3">
        <v>21491006.678644244</v>
      </c>
      <c r="D66" s="3">
        <f>studentenaantal!E24</f>
        <v>3650</v>
      </c>
      <c r="E66" s="3">
        <f t="shared" si="2"/>
        <v>5887.947035244998</v>
      </c>
    </row>
    <row r="67" spans="1:5" x14ac:dyDescent="0.25">
      <c r="A67" s="36"/>
      <c r="B67" t="s">
        <v>8</v>
      </c>
      <c r="C67" s="3">
        <v>38786425.205944978</v>
      </c>
      <c r="D67" s="3">
        <f>studentenaantal!E6</f>
        <v>6688</v>
      </c>
      <c r="E67" s="3">
        <f t="shared" si="2"/>
        <v>5799.4056827070835</v>
      </c>
    </row>
    <row r="68" spans="1:5" x14ac:dyDescent="0.25">
      <c r="A68" s="36"/>
      <c r="B68" t="s">
        <v>9</v>
      </c>
      <c r="C68" s="3">
        <v>31131288.03281967</v>
      </c>
      <c r="D68" s="3">
        <f>studentenaantal!E15</f>
        <v>7240</v>
      </c>
      <c r="E68" s="3">
        <f t="shared" si="2"/>
        <v>4299.9016619916674</v>
      </c>
    </row>
    <row r="69" spans="1:5" x14ac:dyDescent="0.25">
      <c r="A69" s="36"/>
      <c r="B69" t="s">
        <v>10</v>
      </c>
      <c r="C69" s="3">
        <v>37046901.796632759</v>
      </c>
      <c r="D69" s="3">
        <f>studentenaantal!E21</f>
        <v>5828</v>
      </c>
      <c r="E69" s="3">
        <f t="shared" si="2"/>
        <v>6356.7092993535962</v>
      </c>
    </row>
    <row r="70" spans="1:5" x14ac:dyDescent="0.25">
      <c r="A70" s="36"/>
      <c r="B70" t="s">
        <v>28</v>
      </c>
      <c r="C70" s="3">
        <v>30766805.485351041</v>
      </c>
      <c r="D70" s="3">
        <f>studentenaantal!E10</f>
        <v>5375</v>
      </c>
      <c r="E70" s="3">
        <f t="shared" si="2"/>
        <v>5724.0568344839148</v>
      </c>
    </row>
    <row r="71" spans="1:5" x14ac:dyDescent="0.25">
      <c r="A71" s="36"/>
      <c r="B71" t="s">
        <v>29</v>
      </c>
      <c r="C71" s="3">
        <v>32944503.194178294</v>
      </c>
      <c r="D71" s="3">
        <f>studentenaantal!E18</f>
        <v>7159</v>
      </c>
      <c r="E71" s="3">
        <f t="shared" si="2"/>
        <v>4601.830310682818</v>
      </c>
    </row>
    <row r="72" spans="1:5" x14ac:dyDescent="0.25">
      <c r="A72" s="36"/>
      <c r="B72" t="s">
        <v>30</v>
      </c>
      <c r="C72" s="3">
        <v>39967124.873885751</v>
      </c>
      <c r="D72" s="3">
        <f>studentenaantal!E27</f>
        <v>8114</v>
      </c>
      <c r="E72" s="3">
        <f t="shared" si="2"/>
        <v>4925.6993928870779</v>
      </c>
    </row>
    <row r="73" spans="1:5" x14ac:dyDescent="0.25">
      <c r="A73" s="36"/>
      <c r="B73" t="s">
        <v>31</v>
      </c>
      <c r="C73" s="3">
        <v>18889458.288290728</v>
      </c>
      <c r="D73" s="3">
        <f>studentenaantal!E39</f>
        <v>3267</v>
      </c>
      <c r="E73" s="3">
        <f t="shared" si="2"/>
        <v>5781.8972415949584</v>
      </c>
    </row>
    <row r="74" spans="1:5" x14ac:dyDescent="0.25">
      <c r="A74" s="36"/>
      <c r="B74" t="s">
        <v>32</v>
      </c>
      <c r="C74" s="3">
        <v>16732471.208881317</v>
      </c>
      <c r="D74" s="3">
        <f>studentenaantal!E4</f>
        <v>3610</v>
      </c>
      <c r="E74" s="3">
        <f t="shared" si="2"/>
        <v>4635.0335758674009</v>
      </c>
    </row>
    <row r="75" spans="1:5" x14ac:dyDescent="0.25">
      <c r="A75" s="36"/>
      <c r="B75" t="s">
        <v>33</v>
      </c>
      <c r="C75" s="3">
        <v>25173162.407251261</v>
      </c>
      <c r="D75" s="3">
        <f>studentenaantal!E22</f>
        <v>4866</v>
      </c>
      <c r="E75" s="3">
        <f t="shared" si="2"/>
        <v>5173.2762859127133</v>
      </c>
    </row>
    <row r="76" spans="1:5" x14ac:dyDescent="0.25">
      <c r="A76" s="36"/>
      <c r="B76" t="s">
        <v>34</v>
      </c>
      <c r="C76" s="3">
        <v>13001165.976559535</v>
      </c>
      <c r="D76" s="3">
        <f>studentenaantal!E31</f>
        <v>2311</v>
      </c>
      <c r="E76" s="3">
        <f t="shared" si="2"/>
        <v>5625.7749790391754</v>
      </c>
    </row>
    <row r="77" spans="1:5" x14ac:dyDescent="0.25">
      <c r="A77" s="36"/>
      <c r="B77" t="s">
        <v>35</v>
      </c>
      <c r="C77" s="3">
        <v>39406077.361048989</v>
      </c>
      <c r="D77" s="3">
        <f>studentenaantal!E30</f>
        <v>7166</v>
      </c>
      <c r="E77" s="3">
        <f t="shared" si="2"/>
        <v>5499.0339605147901</v>
      </c>
    </row>
    <row r="78" spans="1:5" x14ac:dyDescent="0.25">
      <c r="A78" s="36"/>
      <c r="B78" t="s">
        <v>36</v>
      </c>
      <c r="C78" s="3">
        <v>17546169.971004378</v>
      </c>
      <c r="D78" s="3">
        <f>studentenaantal!E19</f>
        <v>2837</v>
      </c>
      <c r="E78" s="3">
        <f t="shared" si="2"/>
        <v>6184.7620623913917</v>
      </c>
    </row>
    <row r="79" spans="1:5" x14ac:dyDescent="0.25">
      <c r="A79" s="36"/>
      <c r="D79" s="3"/>
    </row>
    <row r="80" spans="1:5" x14ac:dyDescent="0.25">
      <c r="A80" s="36"/>
      <c r="D80" s="3"/>
    </row>
    <row r="81" spans="1:5" x14ac:dyDescent="0.25">
      <c r="A81" s="36"/>
      <c r="B81" t="s">
        <v>37</v>
      </c>
      <c r="C81" s="3">
        <v>1230886.9484629903</v>
      </c>
      <c r="D81" s="3">
        <f>studentenaantal!E36</f>
        <v>222</v>
      </c>
      <c r="E81" s="3">
        <f t="shared" ref="E81:E86" si="3">C81/D81</f>
        <v>5544.5358038873437</v>
      </c>
    </row>
    <row r="82" spans="1:5" x14ac:dyDescent="0.25">
      <c r="A82" s="36"/>
      <c r="B82" t="s">
        <v>38</v>
      </c>
      <c r="C82" s="3">
        <v>428780315.69376618</v>
      </c>
      <c r="D82" s="3">
        <f>studentenaantal!E34</f>
        <v>29501</v>
      </c>
      <c r="E82" s="3">
        <f t="shared" si="3"/>
        <v>14534.433263067902</v>
      </c>
    </row>
    <row r="83" spans="1:5" x14ac:dyDescent="0.25">
      <c r="A83" s="36"/>
      <c r="B83" t="s">
        <v>18</v>
      </c>
      <c r="C83" s="3">
        <v>340839003.40507722</v>
      </c>
      <c r="D83" s="3">
        <f>studentenaantal!E33</f>
        <v>26613</v>
      </c>
      <c r="E83" s="3">
        <f t="shared" si="3"/>
        <v>12807.237192540384</v>
      </c>
    </row>
    <row r="84" spans="1:5" x14ac:dyDescent="0.25">
      <c r="A84" s="36"/>
      <c r="B84" t="s">
        <v>19</v>
      </c>
      <c r="C84" s="3">
        <v>143855508.41661721</v>
      </c>
      <c r="D84" s="3">
        <f>studentenaantal!E40</f>
        <v>10819</v>
      </c>
      <c r="E84" s="3">
        <f t="shared" si="3"/>
        <v>13296.562382532324</v>
      </c>
    </row>
    <row r="85" spans="1:5" x14ac:dyDescent="0.25">
      <c r="B85" t="s">
        <v>20</v>
      </c>
      <c r="C85" s="3">
        <v>126789725.90821992</v>
      </c>
      <c r="D85" s="3">
        <f>studentenaantal!E35</f>
        <v>8927</v>
      </c>
      <c r="E85" s="3">
        <f t="shared" si="3"/>
        <v>14202.949020748283</v>
      </c>
    </row>
    <row r="86" spans="1:5" x14ac:dyDescent="0.25">
      <c r="B86" t="s">
        <v>89</v>
      </c>
      <c r="C86" s="3">
        <f>38058655.9145381+6362900</f>
        <v>44421555.9145381</v>
      </c>
      <c r="D86" s="3">
        <f>studentenaantal!E37+studentenaantal!E42</f>
        <v>2866</v>
      </c>
      <c r="E86" s="3">
        <f t="shared" si="3"/>
        <v>15499.49613207889</v>
      </c>
    </row>
    <row r="87" spans="1:5" x14ac:dyDescent="0.25">
      <c r="D87" s="36"/>
    </row>
    <row r="89" spans="1:5" x14ac:dyDescent="0.25">
      <c r="A89">
        <v>2011</v>
      </c>
    </row>
    <row r="91" spans="1:5" x14ac:dyDescent="0.25">
      <c r="B91" t="s">
        <v>0</v>
      </c>
      <c r="C91" s="3">
        <v>46313469.542953327</v>
      </c>
      <c r="D91" s="3">
        <f>studentenaantal!D41</f>
        <v>10541</v>
      </c>
      <c r="E91" s="3">
        <f>C91/D91</f>
        <v>4393.6504641830306</v>
      </c>
    </row>
    <row r="92" spans="1:5" x14ac:dyDescent="0.25">
      <c r="B92" t="s">
        <v>1</v>
      </c>
      <c r="C92" s="3">
        <v>30620307.950764183</v>
      </c>
      <c r="D92" s="3">
        <f>studentenaantal!D11</f>
        <v>4923</v>
      </c>
      <c r="E92" s="3">
        <f t="shared" ref="E92:E118" si="4">C92/D92</f>
        <v>6219.8472376120626</v>
      </c>
    </row>
    <row r="93" spans="1:5" x14ac:dyDescent="0.25">
      <c r="B93" t="s">
        <v>23</v>
      </c>
      <c r="C93" s="3">
        <v>49384943.620822802</v>
      </c>
      <c r="D93" s="3">
        <f>studentenaantal!D3</f>
        <v>7679</v>
      </c>
      <c r="E93" s="3">
        <f t="shared" si="4"/>
        <v>6431.1685923717678</v>
      </c>
    </row>
    <row r="94" spans="1:5" x14ac:dyDescent="0.25">
      <c r="B94" t="s">
        <v>3</v>
      </c>
      <c r="C94" s="3">
        <v>83006412.450982422</v>
      </c>
      <c r="D94" s="3">
        <f>studentenaantal!D17</f>
        <v>16473</v>
      </c>
      <c r="E94" s="3">
        <f t="shared" si="4"/>
        <v>5038.9371972914723</v>
      </c>
    </row>
    <row r="95" spans="1:5" x14ac:dyDescent="0.25">
      <c r="B95" t="s">
        <v>142</v>
      </c>
      <c r="C95" s="3">
        <f>33552218.7035855+7175909.13</f>
        <v>40728127.833585501</v>
      </c>
      <c r="D95" s="3">
        <f>studentenaantal!D14</f>
        <v>3681</v>
      </c>
      <c r="E95" s="3">
        <f t="shared" si="4"/>
        <v>11064.419406027031</v>
      </c>
    </row>
    <row r="96" spans="1:5" x14ac:dyDescent="0.25">
      <c r="B96" t="s">
        <v>26</v>
      </c>
      <c r="C96" s="3">
        <v>24291790.088674366</v>
      </c>
      <c r="D96" s="3">
        <f>studentenaantal!D23</f>
        <v>5416</v>
      </c>
      <c r="E96" s="3">
        <f t="shared" si="4"/>
        <v>4485.1901936252525</v>
      </c>
    </row>
    <row r="97" spans="2:5" x14ac:dyDescent="0.25">
      <c r="B97" t="s">
        <v>6</v>
      </c>
      <c r="C97" s="3">
        <v>45023026.331443876</v>
      </c>
      <c r="D97" s="3">
        <f>studentenaantal!D5</f>
        <v>9737</v>
      </c>
      <c r="E97" s="3">
        <f t="shared" si="4"/>
        <v>4623.9115057454937</v>
      </c>
    </row>
    <row r="98" spans="2:5" x14ac:dyDescent="0.25">
      <c r="B98" t="s">
        <v>27</v>
      </c>
      <c r="C98" s="3">
        <v>19695177.393152922</v>
      </c>
      <c r="D98" s="3">
        <f>studentenaantal!D24</f>
        <v>3575</v>
      </c>
      <c r="E98" s="3">
        <f t="shared" si="4"/>
        <v>5509.140529553265</v>
      </c>
    </row>
    <row r="99" spans="2:5" x14ac:dyDescent="0.25">
      <c r="B99" t="s">
        <v>40</v>
      </c>
      <c r="C99" s="3">
        <v>34880726.909214206</v>
      </c>
      <c r="D99" s="3">
        <f>studentenaantal!D7</f>
        <v>6757</v>
      </c>
      <c r="E99" s="3">
        <f t="shared" si="4"/>
        <v>5162.1617447408917</v>
      </c>
    </row>
    <row r="100" spans="2:5" x14ac:dyDescent="0.25">
      <c r="B100" t="s">
        <v>9</v>
      </c>
      <c r="C100" s="3">
        <v>29292245.423669044</v>
      </c>
      <c r="D100" s="3">
        <f>studentenaantal!D15</f>
        <v>6801</v>
      </c>
      <c r="E100" s="3">
        <f t="shared" si="4"/>
        <v>4307.0497608688493</v>
      </c>
    </row>
    <row r="101" spans="2:5" x14ac:dyDescent="0.25">
      <c r="B101" t="s">
        <v>10</v>
      </c>
      <c r="C101" s="3">
        <v>34571672.628207132</v>
      </c>
      <c r="D101" s="3">
        <f>studentenaantal!D21</f>
        <v>5980</v>
      </c>
      <c r="E101" s="3">
        <f t="shared" si="4"/>
        <v>5781.2161585630656</v>
      </c>
    </row>
    <row r="102" spans="2:5" x14ac:dyDescent="0.25">
      <c r="B102" t="s">
        <v>41</v>
      </c>
      <c r="C102" s="3">
        <v>21346418.134865791</v>
      </c>
      <c r="D102" s="3">
        <f>studentenaantal!D8</f>
        <v>5375</v>
      </c>
      <c r="E102" s="3">
        <f t="shared" si="4"/>
        <v>3971.4266297424729</v>
      </c>
    </row>
    <row r="103" spans="2:5" x14ac:dyDescent="0.25">
      <c r="B103" t="s">
        <v>29</v>
      </c>
      <c r="C103" s="3">
        <v>29898276.337995935</v>
      </c>
      <c r="D103" s="3">
        <f>studentenaantal!D18</f>
        <v>6873</v>
      </c>
      <c r="E103" s="3">
        <f t="shared" si="4"/>
        <v>4350.1056799062908</v>
      </c>
    </row>
    <row r="104" spans="2:5" x14ac:dyDescent="0.25">
      <c r="B104" t="s">
        <v>30</v>
      </c>
      <c r="C104" s="3">
        <v>37476119.540192261</v>
      </c>
      <c r="D104" s="3">
        <f>studentenaantal!D27</f>
        <v>7890</v>
      </c>
      <c r="E104" s="3">
        <f t="shared" si="4"/>
        <v>4749.8250367797546</v>
      </c>
    </row>
    <row r="105" spans="2:5" x14ac:dyDescent="0.25">
      <c r="B105" t="s">
        <v>42</v>
      </c>
      <c r="C105" s="3">
        <v>16677587.559534436</v>
      </c>
      <c r="D105" s="3">
        <f>studentenaantal!D38</f>
        <v>3406</v>
      </c>
      <c r="E105" s="3">
        <f t="shared" si="4"/>
        <v>4896.5318730283134</v>
      </c>
    </row>
    <row r="106" spans="2:5" x14ac:dyDescent="0.25">
      <c r="B106" t="s">
        <v>32</v>
      </c>
      <c r="C106" s="3">
        <v>15781552.353855863</v>
      </c>
      <c r="D106" s="3">
        <f>studentenaantal!D4</f>
        <v>3568</v>
      </c>
      <c r="E106" s="3">
        <f t="shared" si="4"/>
        <v>4423.0808166636389</v>
      </c>
    </row>
    <row r="107" spans="2:5" x14ac:dyDescent="0.25">
      <c r="B107" t="s">
        <v>33</v>
      </c>
      <c r="C107" s="3">
        <v>22852157.594461914</v>
      </c>
      <c r="D107" s="3">
        <f>studentenaantal!D22</f>
        <v>4382</v>
      </c>
      <c r="E107" s="3">
        <f t="shared" si="4"/>
        <v>5215.006297230012</v>
      </c>
    </row>
    <row r="108" spans="2:5" x14ac:dyDescent="0.25">
      <c r="B108" t="s">
        <v>34</v>
      </c>
      <c r="C108" s="3">
        <v>12013376.157114621</v>
      </c>
      <c r="D108" s="3">
        <f>studentenaantal!D31</f>
        <v>2239</v>
      </c>
      <c r="E108" s="3">
        <f t="shared" si="4"/>
        <v>5365.5096726728989</v>
      </c>
    </row>
    <row r="109" spans="2:5" x14ac:dyDescent="0.25">
      <c r="B109" t="s">
        <v>35</v>
      </c>
      <c r="C109" s="3">
        <v>36913526.132097758</v>
      </c>
      <c r="D109" s="3">
        <f>studentenaantal!D30</f>
        <v>6832</v>
      </c>
      <c r="E109" s="3">
        <f t="shared" si="4"/>
        <v>5403.0336844405383</v>
      </c>
    </row>
    <row r="110" spans="2:5" x14ac:dyDescent="0.25">
      <c r="B110" t="s">
        <v>36</v>
      </c>
      <c r="C110" s="3">
        <v>16895018.079801902</v>
      </c>
      <c r="D110" s="3">
        <f>studentenaantal!D19</f>
        <v>2937</v>
      </c>
      <c r="E110" s="3"/>
    </row>
    <row r="111" spans="2:5" x14ac:dyDescent="0.25">
      <c r="C111" s="3"/>
      <c r="D111" s="3"/>
      <c r="E111" s="3"/>
    </row>
    <row r="112" spans="2:5" x14ac:dyDescent="0.25">
      <c r="C112" s="3"/>
      <c r="D112" s="3"/>
      <c r="E112" s="3"/>
    </row>
    <row r="113" spans="1:5" x14ac:dyDescent="0.25">
      <c r="B113" t="s">
        <v>37</v>
      </c>
      <c r="C113" s="3">
        <v>1304720.9099999999</v>
      </c>
      <c r="D113" s="3">
        <f>studentenaantal!D36</f>
        <v>228</v>
      </c>
      <c r="E113" s="3">
        <f t="shared" si="4"/>
        <v>5722.4601315789469</v>
      </c>
    </row>
    <row r="114" spans="1:5" x14ac:dyDescent="0.25">
      <c r="B114" t="s">
        <v>38</v>
      </c>
      <c r="C114" s="3">
        <v>393806592.08756274</v>
      </c>
      <c r="D114" s="3">
        <f>studentenaantal!D34</f>
        <v>28945</v>
      </c>
      <c r="E114" s="3">
        <f t="shared" si="4"/>
        <v>13605.34089091597</v>
      </c>
    </row>
    <row r="115" spans="1:5" x14ac:dyDescent="0.25">
      <c r="B115" t="s">
        <v>18</v>
      </c>
      <c r="C115" s="3">
        <v>322981201.17756265</v>
      </c>
      <c r="D115" s="3">
        <f>studentenaantal!D33</f>
        <v>26471</v>
      </c>
      <c r="E115" s="3">
        <f t="shared" si="4"/>
        <v>12201.322246139649</v>
      </c>
    </row>
    <row r="116" spans="1:5" x14ac:dyDescent="0.25">
      <c r="B116" t="s">
        <v>19</v>
      </c>
      <c r="C116" s="3">
        <v>130953518.66756982</v>
      </c>
      <c r="D116" s="3">
        <f>studentenaantal!D40</f>
        <v>10499</v>
      </c>
      <c r="E116" s="3">
        <f t="shared" si="4"/>
        <v>12472.951582776437</v>
      </c>
    </row>
    <row r="117" spans="1:5" x14ac:dyDescent="0.25">
      <c r="B117" t="s">
        <v>20</v>
      </c>
      <c r="C117" s="3">
        <v>119360108.70291042</v>
      </c>
      <c r="D117" s="3">
        <f>studentenaantal!D35</f>
        <v>8387</v>
      </c>
      <c r="E117" s="3">
        <f t="shared" si="4"/>
        <v>14231.561786444548</v>
      </c>
    </row>
    <row r="118" spans="1:5" x14ac:dyDescent="0.25">
      <c r="B118" t="s">
        <v>89</v>
      </c>
      <c r="C118" s="3">
        <f>34666590.8833944+4192.28</f>
        <v>34670783.163394399</v>
      </c>
      <c r="D118" s="3">
        <f>studentenaantal!D37+1409</f>
        <v>2823</v>
      </c>
      <c r="E118" s="3">
        <f t="shared" si="4"/>
        <v>12281.538492169464</v>
      </c>
    </row>
    <row r="121" spans="1:5" x14ac:dyDescent="0.25">
      <c r="A121">
        <v>2010</v>
      </c>
    </row>
    <row r="123" spans="1:5" x14ac:dyDescent="0.25">
      <c r="B123" t="s">
        <v>0</v>
      </c>
      <c r="C123" s="3">
        <v>44380570.277794808</v>
      </c>
      <c r="D123" s="3">
        <f>studentenaantal!C41</f>
        <v>9659</v>
      </c>
      <c r="E123" s="3">
        <f>C123/D123</f>
        <v>4594.7375792312669</v>
      </c>
    </row>
    <row r="124" spans="1:5" x14ac:dyDescent="0.25">
      <c r="B124" t="s">
        <v>1</v>
      </c>
      <c r="C124" s="3">
        <v>29304112.669785041</v>
      </c>
      <c r="D124" s="3">
        <f>studentenaantal!C11</f>
        <v>4757</v>
      </c>
      <c r="E124" s="3">
        <f t="shared" ref="E124:E143" si="5">C124/D124</f>
        <v>6160.2086755907176</v>
      </c>
    </row>
    <row r="125" spans="1:5" x14ac:dyDescent="0.25">
      <c r="B125" t="s">
        <v>23</v>
      </c>
      <c r="C125" s="3">
        <v>46487743.905231662</v>
      </c>
      <c r="D125" s="3">
        <f>studentenaantal!C3</f>
        <v>7691</v>
      </c>
      <c r="E125" s="3">
        <f t="shared" si="5"/>
        <v>6044.4342615045716</v>
      </c>
    </row>
    <row r="126" spans="1:5" x14ac:dyDescent="0.25">
      <c r="B126" t="s">
        <v>3</v>
      </c>
      <c r="C126" s="3">
        <v>77278032.432506636</v>
      </c>
      <c r="D126" s="3">
        <f>studentenaantal!C17</f>
        <v>16286</v>
      </c>
      <c r="E126" s="3">
        <f t="shared" si="5"/>
        <v>4745.0590956960968</v>
      </c>
    </row>
    <row r="127" spans="1:5" x14ac:dyDescent="0.25">
      <c r="B127" t="s">
        <v>24</v>
      </c>
      <c r="C127" s="3">
        <v>7074009.1458121464</v>
      </c>
      <c r="D127" s="3">
        <f>studentenaantal!C12</f>
        <v>620</v>
      </c>
      <c r="E127" s="3">
        <f t="shared" si="5"/>
        <v>11409.692170664752</v>
      </c>
    </row>
    <row r="128" spans="1:5" x14ac:dyDescent="0.25">
      <c r="B128" t="s">
        <v>39</v>
      </c>
      <c r="C128" s="3">
        <v>31125134.711452231</v>
      </c>
      <c r="D128" s="3">
        <f>studentenaantal!C14</f>
        <v>2979</v>
      </c>
      <c r="E128" s="3">
        <f t="shared" si="5"/>
        <v>10448.182179070907</v>
      </c>
    </row>
    <row r="129" spans="2:5" x14ac:dyDescent="0.25">
      <c r="B129" t="s">
        <v>26</v>
      </c>
      <c r="C129" s="3">
        <v>22519399.1035017</v>
      </c>
      <c r="D129" s="3">
        <f>studentenaantal!C23</f>
        <v>5048</v>
      </c>
      <c r="E129" s="3">
        <f t="shared" si="5"/>
        <v>4461.0537051310812</v>
      </c>
    </row>
    <row r="130" spans="2:5" x14ac:dyDescent="0.25">
      <c r="B130" t="s">
        <v>6</v>
      </c>
      <c r="C130" s="3">
        <v>41796500.869481549</v>
      </c>
      <c r="D130" s="3">
        <f>studentenaantal!C5</f>
        <v>9254</v>
      </c>
      <c r="E130" s="3">
        <f t="shared" si="5"/>
        <v>4516.587515612875</v>
      </c>
    </row>
    <row r="131" spans="2:5" x14ac:dyDescent="0.25">
      <c r="B131" t="s">
        <v>27</v>
      </c>
      <c r="C131" s="3">
        <v>18690942.4867987</v>
      </c>
      <c r="D131" s="3">
        <f>studentenaantal!C24</f>
        <v>3326</v>
      </c>
      <c r="E131" s="3">
        <f t="shared" si="5"/>
        <v>5619.6459671673783</v>
      </c>
    </row>
    <row r="132" spans="2:5" x14ac:dyDescent="0.25">
      <c r="B132" t="s">
        <v>40</v>
      </c>
      <c r="C132" s="3">
        <v>34043546.284843966</v>
      </c>
      <c r="D132" s="3">
        <f>studentenaantal!C7</f>
        <v>6407</v>
      </c>
      <c r="E132" s="3">
        <f t="shared" si="5"/>
        <v>5313.4924746127617</v>
      </c>
    </row>
    <row r="133" spans="2:5" x14ac:dyDescent="0.25">
      <c r="B133" t="s">
        <v>9</v>
      </c>
      <c r="C133" s="3">
        <v>28661867.976806872</v>
      </c>
      <c r="D133" s="3">
        <f>studentenaantal!C15</f>
        <v>6210</v>
      </c>
      <c r="E133" s="3">
        <f t="shared" si="5"/>
        <v>4615.4376774246166</v>
      </c>
    </row>
    <row r="134" spans="2:5" x14ac:dyDescent="0.25">
      <c r="B134" t="s">
        <v>10</v>
      </c>
      <c r="C134" s="3">
        <v>33446493.104928292</v>
      </c>
      <c r="D134" s="3">
        <f>studentenaantal!C21</f>
        <v>5855</v>
      </c>
      <c r="E134" s="3">
        <f t="shared" si="5"/>
        <v>5712.466798450605</v>
      </c>
    </row>
    <row r="135" spans="2:5" x14ac:dyDescent="0.25">
      <c r="B135" t="s">
        <v>41</v>
      </c>
      <c r="C135" s="3">
        <v>20954659.924543463</v>
      </c>
      <c r="D135" s="3">
        <f>studentenaantal!C8</f>
        <v>5427</v>
      </c>
      <c r="E135" s="3">
        <f t="shared" si="5"/>
        <v>3861.1866453921989</v>
      </c>
    </row>
    <row r="136" spans="2:5" x14ac:dyDescent="0.25">
      <c r="B136" t="s">
        <v>29</v>
      </c>
      <c r="C136" s="3">
        <v>28212371.960886262</v>
      </c>
      <c r="D136" s="3">
        <f>studentenaantal!C18</f>
        <v>6434</v>
      </c>
      <c r="E136" s="3">
        <f t="shared" si="5"/>
        <v>4384.8883992673709</v>
      </c>
    </row>
    <row r="137" spans="2:5" x14ac:dyDescent="0.25">
      <c r="B137" t="s">
        <v>30</v>
      </c>
      <c r="C137" s="3">
        <v>35752306.807934716</v>
      </c>
      <c r="D137" s="3">
        <f>studentenaantal!C27</f>
        <v>7655</v>
      </c>
      <c r="E137" s="3">
        <f t="shared" si="5"/>
        <v>4670.4515751710933</v>
      </c>
    </row>
    <row r="138" spans="2:5" x14ac:dyDescent="0.25">
      <c r="B138" t="s">
        <v>43</v>
      </c>
      <c r="C138" s="3">
        <v>14948875.036094597</v>
      </c>
      <c r="D138" s="3">
        <f>studentenaantal!C38</f>
        <v>3319</v>
      </c>
      <c r="E138" s="3">
        <f t="shared" si="5"/>
        <v>4504.0298391366669</v>
      </c>
    </row>
    <row r="139" spans="2:5" x14ac:dyDescent="0.25">
      <c r="B139" t="s">
        <v>32</v>
      </c>
      <c r="C139" s="3">
        <v>15466337.285965124</v>
      </c>
      <c r="D139" s="3">
        <f>studentenaantal!C4</f>
        <v>3400</v>
      </c>
      <c r="E139" s="3">
        <f t="shared" si="5"/>
        <v>4548.9227311662125</v>
      </c>
    </row>
    <row r="140" spans="2:5" x14ac:dyDescent="0.25">
      <c r="B140" t="s">
        <v>33</v>
      </c>
      <c r="C140" s="3">
        <v>21657820.210219666</v>
      </c>
      <c r="D140" s="3">
        <f>studentenaantal!C22</f>
        <v>4270</v>
      </c>
      <c r="E140" s="3">
        <f t="shared" si="5"/>
        <v>5072.0890422060111</v>
      </c>
    </row>
    <row r="141" spans="2:5" x14ac:dyDescent="0.25">
      <c r="B141" t="s">
        <v>44</v>
      </c>
      <c r="C141" s="3">
        <v>11179730.643115385</v>
      </c>
      <c r="D141" s="3">
        <f>studentenaantal!C31</f>
        <v>2113</v>
      </c>
      <c r="E141" s="3">
        <f t="shared" si="5"/>
        <v>5290.9278954639776</v>
      </c>
    </row>
    <row r="142" spans="2:5" x14ac:dyDescent="0.25">
      <c r="B142" t="s">
        <v>35</v>
      </c>
      <c r="C142" s="3">
        <v>34419237.333078116</v>
      </c>
      <c r="D142" s="3">
        <f>studentenaantal!C30</f>
        <v>6652</v>
      </c>
      <c r="E142" s="3">
        <f t="shared" si="5"/>
        <v>5174.2689917435537</v>
      </c>
    </row>
    <row r="143" spans="2:5" x14ac:dyDescent="0.25">
      <c r="B143" t="s">
        <v>36</v>
      </c>
      <c r="C143" s="3">
        <v>16638828.326252626</v>
      </c>
      <c r="D143" s="3">
        <f>studentenaantal!C19</f>
        <v>2845</v>
      </c>
      <c r="E143" s="3">
        <f t="shared" si="5"/>
        <v>5848.445808876143</v>
      </c>
    </row>
    <row r="146" spans="2:5" x14ac:dyDescent="0.25">
      <c r="B146" t="s">
        <v>45</v>
      </c>
      <c r="C146" s="3">
        <v>1438426.5294531193</v>
      </c>
      <c r="D146" s="3">
        <f>studentenaantal!C36</f>
        <v>237</v>
      </c>
      <c r="E146" s="3">
        <f t="shared" ref="E146:E151" si="6">C146/D146</f>
        <v>6069.3102508570437</v>
      </c>
    </row>
    <row r="147" spans="2:5" x14ac:dyDescent="0.25">
      <c r="B147" t="s">
        <v>38</v>
      </c>
      <c r="C147" s="3">
        <v>240674639.89022368</v>
      </c>
      <c r="D147" s="3">
        <f>studentenaantal!C34</f>
        <v>27824</v>
      </c>
      <c r="E147" s="3">
        <f t="shared" si="6"/>
        <v>8649.8936130758939</v>
      </c>
    </row>
    <row r="148" spans="2:5" x14ac:dyDescent="0.25">
      <c r="B148" t="s">
        <v>18</v>
      </c>
      <c r="C148" s="3">
        <v>211020033.52853405</v>
      </c>
      <c r="D148" s="3">
        <f>studentenaantal!C33</f>
        <v>26418</v>
      </c>
      <c r="E148" s="3">
        <f t="shared" si="6"/>
        <v>7987.7369039493551</v>
      </c>
    </row>
    <row r="149" spans="2:5" x14ac:dyDescent="0.25">
      <c r="B149" t="s">
        <v>19</v>
      </c>
      <c r="C149" s="3">
        <v>89251425.726179034</v>
      </c>
      <c r="D149" s="3">
        <f>studentenaantal!C40</f>
        <v>10244</v>
      </c>
      <c r="E149" s="3">
        <f t="shared" si="6"/>
        <v>8712.5562013060353</v>
      </c>
    </row>
    <row r="150" spans="2:5" x14ac:dyDescent="0.25">
      <c r="B150" t="s">
        <v>20</v>
      </c>
      <c r="C150" s="3">
        <v>81281908.483606026</v>
      </c>
      <c r="D150" s="3">
        <f>studentenaantal!C35</f>
        <v>7832</v>
      </c>
      <c r="E150" s="3">
        <f t="shared" si="6"/>
        <v>10378.180347753578</v>
      </c>
    </row>
    <row r="151" spans="2:5" x14ac:dyDescent="0.25">
      <c r="B151" t="s">
        <v>89</v>
      </c>
      <c r="C151" s="3">
        <v>25687101.850315724</v>
      </c>
      <c r="D151" s="3">
        <f>studentenaantal!C42+studentenaantal!C37</f>
        <v>2679</v>
      </c>
      <c r="E151" s="3">
        <f t="shared" si="6"/>
        <v>9588.3172266949314</v>
      </c>
    </row>
  </sheetData>
  <pageMargins left="0.7" right="0.7" top="0.75" bottom="0.75" header="0.3" footer="0.3"/>
  <pageSetup paperSize="8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7" workbookViewId="0">
      <selection activeCell="A7" sqref="A7"/>
    </sheetView>
  </sheetViews>
  <sheetFormatPr defaultColWidth="15.7109375" defaultRowHeight="15" x14ac:dyDescent="0.25"/>
  <cols>
    <col min="1" max="1" width="43.85546875" customWidth="1"/>
  </cols>
  <sheetData>
    <row r="1" spans="1:2" x14ac:dyDescent="0.25">
      <c r="A1" t="s">
        <v>131</v>
      </c>
      <c r="B1" t="s">
        <v>132</v>
      </c>
    </row>
    <row r="2" spans="1:2" x14ac:dyDescent="0.25">
      <c r="A2" t="s">
        <v>71</v>
      </c>
      <c r="B2">
        <v>103598</v>
      </c>
    </row>
    <row r="3" spans="1:2" x14ac:dyDescent="0.25">
      <c r="A3" t="s">
        <v>133</v>
      </c>
      <c r="B3">
        <v>103614</v>
      </c>
    </row>
    <row r="4" spans="1:2" x14ac:dyDescent="0.25">
      <c r="A4" t="s">
        <v>4</v>
      </c>
      <c r="B4">
        <v>103622</v>
      </c>
    </row>
    <row r="5" spans="1:2" x14ac:dyDescent="0.25">
      <c r="A5" t="s">
        <v>134</v>
      </c>
      <c r="B5">
        <v>103697</v>
      </c>
    </row>
    <row r="6" spans="1:2" x14ac:dyDescent="0.25">
      <c r="A6" t="s">
        <v>135</v>
      </c>
      <c r="B6">
        <v>103556</v>
      </c>
    </row>
    <row r="7" spans="1:2" x14ac:dyDescent="0.25">
      <c r="A7" t="s">
        <v>136</v>
      </c>
      <c r="B7">
        <v>103747</v>
      </c>
    </row>
    <row r="8" spans="1:2" x14ac:dyDescent="0.25">
      <c r="A8" t="s">
        <v>75</v>
      </c>
      <c r="B8">
        <v>103771</v>
      </c>
    </row>
    <row r="9" spans="1:2" x14ac:dyDescent="0.25">
      <c r="A9" t="s">
        <v>19</v>
      </c>
      <c r="B9">
        <v>115791</v>
      </c>
    </row>
    <row r="10" spans="1:2" x14ac:dyDescent="0.25">
      <c r="A10" t="s">
        <v>0</v>
      </c>
      <c r="B10">
        <v>116194</v>
      </c>
    </row>
    <row r="11" spans="1:2" x14ac:dyDescent="0.25">
      <c r="A11" t="s">
        <v>17</v>
      </c>
      <c r="B11">
        <v>116772</v>
      </c>
    </row>
    <row r="12" spans="1:2" x14ac:dyDescent="0.25">
      <c r="A12" t="s">
        <v>1</v>
      </c>
      <c r="B12">
        <v>103606</v>
      </c>
    </row>
    <row r="13" spans="1:2" x14ac:dyDescent="0.25">
      <c r="A13" t="s">
        <v>3</v>
      </c>
      <c r="B13">
        <v>103663</v>
      </c>
    </row>
    <row r="14" spans="1:2" x14ac:dyDescent="0.25">
      <c r="A14" t="s">
        <v>137</v>
      </c>
      <c r="B14">
        <v>103721</v>
      </c>
    </row>
    <row r="15" spans="1:2" x14ac:dyDescent="0.25">
      <c r="A15" t="s">
        <v>26</v>
      </c>
      <c r="B15">
        <v>103754</v>
      </c>
    </row>
    <row r="16" spans="1:2" x14ac:dyDescent="0.25">
      <c r="A16" t="s">
        <v>74</v>
      </c>
      <c r="B16">
        <v>103762</v>
      </c>
    </row>
    <row r="17" spans="1:2" x14ac:dyDescent="0.25">
      <c r="A17" t="s">
        <v>138</v>
      </c>
      <c r="B17">
        <v>103879</v>
      </c>
    </row>
    <row r="18" spans="1:2" x14ac:dyDescent="0.25">
      <c r="A18" t="s">
        <v>18</v>
      </c>
      <c r="B18">
        <v>110114</v>
      </c>
    </row>
    <row r="19" spans="1:2" x14ac:dyDescent="0.25">
      <c r="A19" t="s">
        <v>20</v>
      </c>
      <c r="B19">
        <v>110148</v>
      </c>
    </row>
    <row r="20" spans="1:2" x14ac:dyDescent="0.25">
      <c r="A20" t="s">
        <v>139</v>
      </c>
      <c r="B20">
        <v>115782</v>
      </c>
    </row>
    <row r="21" spans="1:2" x14ac:dyDescent="0.25">
      <c r="A21" t="s">
        <v>8</v>
      </c>
      <c r="B21">
        <v>103581</v>
      </c>
    </row>
    <row r="22" spans="1:2" x14ac:dyDescent="0.25">
      <c r="A22" t="s">
        <v>72</v>
      </c>
      <c r="B22">
        <v>103648</v>
      </c>
    </row>
    <row r="23" spans="1:2" x14ac:dyDescent="0.25">
      <c r="A23" t="s">
        <v>73</v>
      </c>
      <c r="B23">
        <v>103739</v>
      </c>
    </row>
    <row r="24" spans="1:2" x14ac:dyDescent="0.25">
      <c r="A24" t="s">
        <v>77</v>
      </c>
      <c r="B24">
        <v>103804</v>
      </c>
    </row>
    <row r="25" spans="1:2" x14ac:dyDescent="0.25">
      <c r="A25" t="s">
        <v>21</v>
      </c>
      <c r="B25">
        <v>110189</v>
      </c>
    </row>
    <row r="26" spans="1:2" x14ac:dyDescent="0.25">
      <c r="A26" t="s">
        <v>140</v>
      </c>
      <c r="B26">
        <v>103564</v>
      </c>
    </row>
    <row r="27" spans="1:2" x14ac:dyDescent="0.25">
      <c r="A27" t="s">
        <v>6</v>
      </c>
      <c r="B27">
        <v>103572</v>
      </c>
    </row>
    <row r="28" spans="1:2" x14ac:dyDescent="0.25">
      <c r="A28" t="s">
        <v>79</v>
      </c>
      <c r="B28">
        <v>103812</v>
      </c>
    </row>
    <row r="29" spans="1:2" x14ac:dyDescent="0.25">
      <c r="A29" t="s">
        <v>141</v>
      </c>
      <c r="B29">
        <v>110131</v>
      </c>
    </row>
    <row r="30" spans="1:2" x14ac:dyDescent="0.25">
      <c r="A30" t="s">
        <v>45</v>
      </c>
      <c r="B30">
        <v>110171</v>
      </c>
    </row>
    <row r="31" spans="1:2" x14ac:dyDescent="0.25">
      <c r="A31" t="s">
        <v>129</v>
      </c>
      <c r="B31">
        <v>129924</v>
      </c>
    </row>
    <row r="32" spans="1:2" x14ac:dyDescent="0.25">
      <c r="A32" t="s">
        <v>2</v>
      </c>
      <c r="B32">
        <v>129941</v>
      </c>
    </row>
    <row r="33" spans="2:2" x14ac:dyDescent="0.25">
      <c r="B33">
        <v>0</v>
      </c>
    </row>
    <row r="34" spans="2:2" x14ac:dyDescent="0.25">
      <c r="B34">
        <v>0</v>
      </c>
    </row>
    <row r="35" spans="2:2" x14ac:dyDescent="0.25">
      <c r="B35">
        <v>0</v>
      </c>
    </row>
    <row r="36" spans="2:2" x14ac:dyDescent="0.25">
      <c r="B36">
        <v>0</v>
      </c>
    </row>
    <row r="37" spans="2:2" x14ac:dyDescent="0.25">
      <c r="B37">
        <v>0</v>
      </c>
    </row>
    <row r="38" spans="2:2" x14ac:dyDescent="0.25">
      <c r="B38">
        <v>0</v>
      </c>
    </row>
    <row r="39" spans="2:2" x14ac:dyDescent="0.25">
      <c r="B39">
        <v>0</v>
      </c>
    </row>
    <row r="40" spans="2:2" x14ac:dyDescent="0.25">
      <c r="B40">
        <v>0</v>
      </c>
    </row>
    <row r="41" spans="2:2" x14ac:dyDescent="0.25">
      <c r="B41">
        <v>0</v>
      </c>
    </row>
    <row r="42" spans="2:2" x14ac:dyDescent="0.25">
      <c r="B42">
        <v>0</v>
      </c>
    </row>
    <row r="43" spans="2:2" x14ac:dyDescent="0.25">
      <c r="B43">
        <v>0</v>
      </c>
    </row>
    <row r="44" spans="2:2" x14ac:dyDescent="0.25">
      <c r="B44">
        <v>0</v>
      </c>
    </row>
    <row r="45" spans="2:2" x14ac:dyDescent="0.25">
      <c r="B45">
        <v>0</v>
      </c>
    </row>
    <row r="46" spans="2:2" x14ac:dyDescent="0.25">
      <c r="B46">
        <v>0</v>
      </c>
    </row>
    <row r="47" spans="2:2" x14ac:dyDescent="0.25">
      <c r="B47">
        <v>0</v>
      </c>
    </row>
    <row r="48" spans="2:2" x14ac:dyDescent="0.25">
      <c r="B48">
        <v>0</v>
      </c>
    </row>
    <row r="49" spans="2:2" x14ac:dyDescent="0.25">
      <c r="B49">
        <v>0</v>
      </c>
    </row>
    <row r="50" spans="2:2" x14ac:dyDescent="0.25">
      <c r="B50">
        <v>0</v>
      </c>
    </row>
    <row r="51" spans="2:2" x14ac:dyDescent="0.25">
      <c r="B51">
        <v>0</v>
      </c>
    </row>
    <row r="52" spans="2:2" x14ac:dyDescent="0.25">
      <c r="B52">
        <v>0</v>
      </c>
    </row>
    <row r="53" spans="2:2" x14ac:dyDescent="0.25">
      <c r="B5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middelen</vt:lpstr>
      <vt:lpstr>studentenaantal</vt:lpstr>
      <vt:lpstr>middelen per studentenaantal</vt:lpstr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2015-03-26T07:57:00Z</dcterms:modified>
</cp:coreProperties>
</file>