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192" windowHeight="11256" activeTab="1"/>
  </bookViews>
  <sheets>
    <sheet name="Projecten PDPO I" sheetId="8" r:id="rId1"/>
    <sheet name="Projecten PDPO II" sheetId="9" r:id="rId2"/>
    <sheet name="Projecten Leader PAJ" sheetId="10" r:id="rId3"/>
    <sheet name="Projecten Leader HAG" sheetId="11" r:id="rId4"/>
  </sheets>
  <externalReferences>
    <externalReference r:id="rId5"/>
  </externalReferences>
  <definedNames>
    <definedName name="_xlnm._FilterDatabase" localSheetId="3" hidden="1">'Projecten Leader HAG'!$A$4:$I$113</definedName>
    <definedName name="_xlnm._FilterDatabase" localSheetId="2" hidden="1">'Projecten Leader PAJ'!$A$4:$I$16</definedName>
    <definedName name="_xlnm._FilterDatabase" localSheetId="0" hidden="1">'Projecten PDPO I'!$A$1:$J$48</definedName>
    <definedName name="_xlnm._FilterDatabase" localSheetId="1" hidden="1">'Projecten PDPO II'!$A$1:$K$101</definedName>
    <definedName name="_xlnm.Print_Area" localSheetId="3">'Projecten Leader HAG'!$A$5:$C$113</definedName>
    <definedName name="_xlnm.Print_Titles" localSheetId="3">'Projecten Leader HAG'!$B:$C</definedName>
    <definedName name="_xlnm.Print_Titles" localSheetId="2">'Projecten Leader PAJ'!$B:$C</definedName>
    <definedName name="maatregelnrs" localSheetId="3">#REF!</definedName>
    <definedName name="maatregelnrs" localSheetId="2">#REF!</definedName>
    <definedName name="maatregelnrs">'[1]Alg overz 2012'!$A$54:$A$58</definedName>
  </definedNames>
  <calcPr calcId="145621"/>
</workbook>
</file>

<file path=xl/calcChain.xml><?xml version="1.0" encoding="utf-8"?>
<calcChain xmlns="http://schemas.openxmlformats.org/spreadsheetml/2006/main">
  <c r="F51" i="8" l="1"/>
  <c r="I113" i="11" l="1"/>
  <c r="F113" i="11" s="1"/>
  <c r="H113" i="11"/>
  <c r="I112" i="11"/>
  <c r="F112" i="11" s="1"/>
  <c r="H112" i="11"/>
  <c r="G112" i="11"/>
  <c r="I111" i="11"/>
  <c r="F111" i="11" s="1"/>
  <c r="H111" i="11"/>
  <c r="G111" i="11"/>
  <c r="I110" i="11"/>
  <c r="I109" i="11"/>
  <c r="F109" i="11" s="1"/>
  <c r="H109" i="11"/>
  <c r="I108" i="11"/>
  <c r="F108" i="11" s="1"/>
  <c r="H108" i="11"/>
  <c r="G108" i="11"/>
  <c r="I107" i="11"/>
  <c r="F107" i="11" s="1"/>
  <c r="H107" i="11"/>
  <c r="G107" i="11"/>
  <c r="I106" i="11"/>
  <c r="I105" i="11"/>
  <c r="F105" i="11" s="1"/>
  <c r="H105" i="11"/>
  <c r="I104" i="11"/>
  <c r="F104" i="11" s="1"/>
  <c r="H104" i="11"/>
  <c r="G104" i="11"/>
  <c r="I103" i="11"/>
  <c r="F103" i="11" s="1"/>
  <c r="H103" i="11"/>
  <c r="G103" i="11"/>
  <c r="I102" i="11"/>
  <c r="I100" i="11"/>
  <c r="F100" i="11" s="1"/>
  <c r="H100" i="11"/>
  <c r="I99" i="11"/>
  <c r="F99" i="11" s="1"/>
  <c r="I98" i="11"/>
  <c r="F98" i="11" s="1"/>
  <c r="H98" i="11"/>
  <c r="I97" i="11"/>
  <c r="F97" i="11" s="1"/>
  <c r="I96" i="11"/>
  <c r="F96" i="11" s="1"/>
  <c r="H96" i="11"/>
  <c r="I95" i="11"/>
  <c r="F95" i="11" s="1"/>
  <c r="I94" i="11"/>
  <c r="F94" i="11" s="1"/>
  <c r="H94" i="11"/>
  <c r="I93" i="11"/>
  <c r="F93" i="11" s="1"/>
  <c r="I92" i="11"/>
  <c r="F92" i="11" s="1"/>
  <c r="H92" i="11"/>
  <c r="I91" i="11"/>
  <c r="F91" i="11" s="1"/>
  <c r="I90" i="11"/>
  <c r="F90" i="11" s="1"/>
  <c r="H90" i="11"/>
  <c r="I89" i="11"/>
  <c r="F89" i="11" s="1"/>
  <c r="I88" i="11"/>
  <c r="F88" i="11" s="1"/>
  <c r="H88" i="11"/>
  <c r="I87" i="11"/>
  <c r="F87" i="11" s="1"/>
  <c r="I86" i="11"/>
  <c r="F86" i="11" s="1"/>
  <c r="H86" i="11"/>
  <c r="I85" i="11"/>
  <c r="F85" i="11" s="1"/>
  <c r="I84" i="11"/>
  <c r="F84" i="11" s="1"/>
  <c r="H84" i="11"/>
  <c r="I83" i="11"/>
  <c r="F83" i="11" s="1"/>
  <c r="I82" i="11"/>
  <c r="F82" i="11" s="1"/>
  <c r="H82" i="11"/>
  <c r="I81" i="11"/>
  <c r="F81" i="11" s="1"/>
  <c r="I80" i="11"/>
  <c r="F80" i="11" s="1"/>
  <c r="H80" i="11"/>
  <c r="I79" i="11"/>
  <c r="F79" i="11" s="1"/>
  <c r="I78" i="11"/>
  <c r="F78" i="11" s="1"/>
  <c r="H78" i="11"/>
  <c r="I77" i="11"/>
  <c r="F77" i="11" s="1"/>
  <c r="I76" i="11"/>
  <c r="F76" i="11" s="1"/>
  <c r="H76" i="11"/>
  <c r="I75" i="11"/>
  <c r="F75" i="11" s="1"/>
  <c r="I73" i="11"/>
  <c r="G73" i="11" s="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F34" i="11"/>
  <c r="I33" i="11"/>
  <c r="I32" i="11"/>
  <c r="F32" i="11"/>
  <c r="I31" i="11"/>
  <c r="F31" i="11" s="1"/>
  <c r="I30" i="11"/>
  <c r="F30" i="11"/>
  <c r="I28" i="11"/>
  <c r="I27" i="11"/>
  <c r="H27" i="11"/>
  <c r="I26" i="11"/>
  <c r="F26" i="11" s="1"/>
  <c r="H26" i="11"/>
  <c r="G26" i="11"/>
  <c r="I25" i="11"/>
  <c r="F25" i="11" s="1"/>
  <c r="H25" i="11"/>
  <c r="G25" i="11"/>
  <c r="I24" i="11"/>
  <c r="I23" i="11"/>
  <c r="H23" i="11"/>
  <c r="I22" i="11"/>
  <c r="F22" i="11" s="1"/>
  <c r="H22" i="11"/>
  <c r="G22" i="11"/>
  <c r="I21" i="11"/>
  <c r="F21" i="11" s="1"/>
  <c r="H21" i="11"/>
  <c r="G21" i="11"/>
  <c r="I20" i="11"/>
  <c r="I19" i="11"/>
  <c r="H19" i="11"/>
  <c r="I18" i="11"/>
  <c r="F18" i="11" s="1"/>
  <c r="H18" i="11"/>
  <c r="G18" i="11"/>
  <c r="I17" i="11"/>
  <c r="F17" i="11" s="1"/>
  <c r="H17" i="11"/>
  <c r="G17" i="11"/>
  <c r="I16" i="11"/>
  <c r="I15" i="11"/>
  <c r="I14" i="11"/>
  <c r="F14" i="11" s="1"/>
  <c r="H14" i="11"/>
  <c r="G14" i="11"/>
  <c r="I13" i="11"/>
  <c r="F13" i="11" s="1"/>
  <c r="H13" i="11"/>
  <c r="G13" i="11"/>
  <c r="I12" i="11"/>
  <c r="I11" i="11"/>
  <c r="H11" i="11"/>
  <c r="I10" i="11"/>
  <c r="F10" i="11" s="1"/>
  <c r="H10" i="11"/>
  <c r="G10" i="11"/>
  <c r="I9" i="11"/>
  <c r="F9" i="11" s="1"/>
  <c r="H9" i="11"/>
  <c r="G9" i="11"/>
  <c r="I8" i="11"/>
  <c r="I7" i="11"/>
  <c r="H7" i="11"/>
  <c r="I6" i="11"/>
  <c r="F6" i="11" s="1"/>
  <c r="H6" i="11"/>
  <c r="G6" i="11"/>
  <c r="I5" i="11"/>
  <c r="F5" i="11" s="1"/>
  <c r="H5" i="11"/>
  <c r="G5" i="11"/>
  <c r="I16" i="10"/>
  <c r="I15" i="10"/>
  <c r="H15" i="10"/>
  <c r="I14" i="10"/>
  <c r="F14" i="10" s="1"/>
  <c r="H14" i="10"/>
  <c r="G14" i="10"/>
  <c r="I13" i="10"/>
  <c r="F13" i="10" s="1"/>
  <c r="H13" i="10"/>
  <c r="G13" i="10"/>
  <c r="I12" i="10"/>
  <c r="I11" i="10"/>
  <c r="I10" i="10"/>
  <c r="F10" i="10" s="1"/>
  <c r="H10" i="10"/>
  <c r="G10" i="10"/>
  <c r="I9" i="10"/>
  <c r="F9" i="10" s="1"/>
  <c r="H9" i="10"/>
  <c r="G9" i="10"/>
  <c r="I8" i="10"/>
  <c r="I7" i="10"/>
  <c r="H7" i="10"/>
  <c r="I6" i="10"/>
  <c r="F6" i="10" s="1"/>
  <c r="H6" i="10"/>
  <c r="G6" i="10"/>
  <c r="I5" i="10"/>
  <c r="F5" i="10" s="1"/>
  <c r="H5" i="10"/>
  <c r="G5" i="10"/>
  <c r="F8" i="10" l="1"/>
  <c r="H8" i="10"/>
  <c r="G8" i="10"/>
  <c r="F11" i="10"/>
  <c r="G11" i="10"/>
  <c r="F12" i="11"/>
  <c r="H12" i="11"/>
  <c r="G12" i="11"/>
  <c r="F15" i="11"/>
  <c r="G15" i="11"/>
  <c r="F28" i="11"/>
  <c r="H28" i="11"/>
  <c r="G28" i="11"/>
  <c r="H33" i="11"/>
  <c r="G33" i="11"/>
  <c r="H40" i="11"/>
  <c r="G40" i="11"/>
  <c r="F40" i="11"/>
  <c r="H48" i="11"/>
  <c r="G48" i="11"/>
  <c r="F48" i="11"/>
  <c r="H56" i="11"/>
  <c r="G56" i="11"/>
  <c r="F56" i="11"/>
  <c r="H64" i="11"/>
  <c r="G64" i="11"/>
  <c r="F64" i="11"/>
  <c r="F12" i="10"/>
  <c r="H12" i="10"/>
  <c r="G12" i="10"/>
  <c r="F15" i="10"/>
  <c r="G15" i="10"/>
  <c r="H37" i="11"/>
  <c r="F37" i="11"/>
  <c r="G37" i="11"/>
  <c r="H41" i="11"/>
  <c r="F41" i="11"/>
  <c r="G41" i="11"/>
  <c r="H49" i="11"/>
  <c r="F49" i="11"/>
  <c r="G49" i="11"/>
  <c r="H57" i="11"/>
  <c r="F57" i="11"/>
  <c r="G57" i="11"/>
  <c r="H65" i="11"/>
  <c r="F65" i="11"/>
  <c r="G65" i="11"/>
  <c r="F106" i="11"/>
  <c r="H106" i="11"/>
  <c r="G106" i="11"/>
  <c r="H38" i="11"/>
  <c r="G38" i="11"/>
  <c r="F38" i="11"/>
  <c r="F7" i="10"/>
  <c r="G7" i="10"/>
  <c r="H11" i="10"/>
  <c r="F8" i="11"/>
  <c r="H8" i="11"/>
  <c r="G8" i="11"/>
  <c r="F11" i="11"/>
  <c r="G11" i="11"/>
  <c r="H15" i="11"/>
  <c r="F24" i="11"/>
  <c r="H24" i="11"/>
  <c r="G24" i="11"/>
  <c r="F27" i="11"/>
  <c r="G27" i="11"/>
  <c r="F33" i="11"/>
  <c r="H35" i="11"/>
  <c r="F35" i="11"/>
  <c r="G35" i="11"/>
  <c r="H39" i="11"/>
  <c r="F39" i="11"/>
  <c r="G39" i="11"/>
  <c r="H43" i="11"/>
  <c r="F43" i="11"/>
  <c r="G43" i="11"/>
  <c r="H47" i="11"/>
  <c r="F47" i="11"/>
  <c r="G47" i="11"/>
  <c r="H51" i="11"/>
  <c r="F51" i="11"/>
  <c r="G51" i="11"/>
  <c r="H55" i="11"/>
  <c r="F55" i="11"/>
  <c r="G55" i="11"/>
  <c r="H59" i="11"/>
  <c r="F59" i="11"/>
  <c r="G59" i="11"/>
  <c r="H63" i="11"/>
  <c r="F63" i="11"/>
  <c r="G63" i="11"/>
  <c r="H67" i="11"/>
  <c r="F67" i="11"/>
  <c r="G67" i="11"/>
  <c r="H71" i="11"/>
  <c r="F71" i="11"/>
  <c r="G71" i="11"/>
  <c r="H31" i="11"/>
  <c r="G31" i="11"/>
  <c r="H36" i="11"/>
  <c r="G36" i="11"/>
  <c r="F36" i="11"/>
  <c r="H44" i="11"/>
  <c r="G44" i="11"/>
  <c r="F44" i="11"/>
  <c r="H52" i="11"/>
  <c r="G52" i="11"/>
  <c r="F52" i="11"/>
  <c r="H60" i="11"/>
  <c r="G60" i="11"/>
  <c r="F60" i="11"/>
  <c r="H68" i="11"/>
  <c r="G68" i="11"/>
  <c r="F68" i="11"/>
  <c r="F102" i="11"/>
  <c r="H102" i="11"/>
  <c r="G102" i="11"/>
  <c r="F16" i="11"/>
  <c r="H16" i="11"/>
  <c r="G16" i="11"/>
  <c r="F19" i="11"/>
  <c r="G19" i="11"/>
  <c r="H45" i="11"/>
  <c r="F45" i="11"/>
  <c r="G45" i="11"/>
  <c r="H53" i="11"/>
  <c r="F53" i="11"/>
  <c r="G53" i="11"/>
  <c r="H61" i="11"/>
  <c r="F61" i="11"/>
  <c r="G61" i="11"/>
  <c r="H69" i="11"/>
  <c r="F69" i="11"/>
  <c r="G69" i="11"/>
  <c r="F16" i="10"/>
  <c r="H16" i="10"/>
  <c r="G16" i="10"/>
  <c r="F7" i="11"/>
  <c r="G7" i="11"/>
  <c r="F20" i="11"/>
  <c r="H20" i="11"/>
  <c r="G20" i="11"/>
  <c r="F23" i="11"/>
  <c r="G23" i="11"/>
  <c r="H30" i="11"/>
  <c r="G30" i="11"/>
  <c r="H32" i="11"/>
  <c r="G32" i="11"/>
  <c r="H34" i="11"/>
  <c r="G34" i="11"/>
  <c r="H42" i="11"/>
  <c r="G42" i="11"/>
  <c r="F42" i="11"/>
  <c r="H46" i="11"/>
  <c r="G46" i="11"/>
  <c r="F46" i="11"/>
  <c r="H50" i="11"/>
  <c r="G50" i="11"/>
  <c r="F50" i="11"/>
  <c r="H54" i="11"/>
  <c r="G54" i="11"/>
  <c r="F54" i="11"/>
  <c r="H58" i="11"/>
  <c r="G58" i="11"/>
  <c r="F58" i="11"/>
  <c r="H62" i="11"/>
  <c r="G62" i="11"/>
  <c r="F62" i="11"/>
  <c r="H66" i="11"/>
  <c r="G66" i="11"/>
  <c r="F66" i="11"/>
  <c r="H70" i="11"/>
  <c r="G70" i="11"/>
  <c r="F70" i="11"/>
  <c r="F110" i="11"/>
  <c r="H110" i="11"/>
  <c r="G110" i="11"/>
  <c r="H75" i="11"/>
  <c r="H77" i="11"/>
  <c r="H79" i="11"/>
  <c r="H81" i="11"/>
  <c r="H83" i="11"/>
  <c r="H85" i="11"/>
  <c r="H87" i="11"/>
  <c r="H89" i="11"/>
  <c r="H91" i="11"/>
  <c r="H93" i="11"/>
  <c r="H95" i="11"/>
  <c r="H97" i="11"/>
  <c r="H99" i="11"/>
  <c r="G105" i="11"/>
  <c r="G109" i="11"/>
  <c r="G113" i="11"/>
  <c r="F73" i="11"/>
  <c r="H73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J81" i="9"/>
  <c r="I81" i="9"/>
  <c r="H81" i="9"/>
  <c r="F81" i="9"/>
  <c r="D81" i="9" s="1"/>
  <c r="J79" i="9"/>
  <c r="I79" i="9"/>
  <c r="H79" i="9"/>
  <c r="F79" i="9"/>
  <c r="D79" i="9"/>
  <c r="J78" i="9"/>
  <c r="I78" i="9"/>
  <c r="H78" i="9"/>
  <c r="F78" i="9"/>
  <c r="D78" i="9" s="1"/>
  <c r="J77" i="9"/>
  <c r="I77" i="9"/>
  <c r="H77" i="9"/>
  <c r="F77" i="9"/>
  <c r="D77" i="9" s="1"/>
  <c r="J76" i="9"/>
  <c r="I76" i="9"/>
  <c r="H76" i="9"/>
  <c r="F76" i="9"/>
  <c r="D76" i="9" s="1"/>
  <c r="J75" i="9"/>
  <c r="I75" i="9"/>
  <c r="H75" i="9"/>
  <c r="F75" i="9"/>
  <c r="D75" i="9" s="1"/>
  <c r="J74" i="9"/>
  <c r="I74" i="9"/>
  <c r="H74" i="9"/>
  <c r="F74" i="9"/>
  <c r="D74" i="9" s="1"/>
  <c r="K73" i="9"/>
  <c r="J73" i="9" s="1"/>
  <c r="K72" i="9"/>
  <c r="J72" i="9" s="1"/>
  <c r="K71" i="9"/>
  <c r="J71" i="9" s="1"/>
  <c r="K70" i="9"/>
  <c r="J70" i="9" s="1"/>
  <c r="K69" i="9"/>
  <c r="J69" i="9" s="1"/>
  <c r="K68" i="9"/>
  <c r="J68" i="9" s="1"/>
  <c r="J66" i="9"/>
  <c r="I66" i="9"/>
  <c r="H66" i="9"/>
  <c r="F66" i="9"/>
  <c r="D66" i="9" s="1"/>
  <c r="K64" i="9"/>
  <c r="I64" i="9" s="1"/>
  <c r="K63" i="9"/>
  <c r="J63" i="9" s="1"/>
  <c r="K62" i="9"/>
  <c r="I62" i="9" s="1"/>
  <c r="K61" i="9"/>
  <c r="I61" i="9" s="1"/>
  <c r="K60" i="9"/>
  <c r="I60" i="9" s="1"/>
  <c r="K59" i="9"/>
  <c r="I59" i="9" s="1"/>
  <c r="K58" i="9"/>
  <c r="I58" i="9" s="1"/>
  <c r="K57" i="9"/>
  <c r="I57" i="9" s="1"/>
  <c r="F55" i="9"/>
  <c r="K55" i="9" s="1"/>
  <c r="K53" i="9"/>
  <c r="H53" i="9" s="1"/>
  <c r="D53" i="9"/>
  <c r="K52" i="9"/>
  <c r="J52" i="9" s="1"/>
  <c r="D52" i="9"/>
  <c r="K51" i="9"/>
  <c r="I51" i="9" s="1"/>
  <c r="D51" i="9"/>
  <c r="K50" i="9"/>
  <c r="H50" i="9" s="1"/>
  <c r="D50" i="9"/>
  <c r="K49" i="9"/>
  <c r="J49" i="9" s="1"/>
  <c r="K48" i="9"/>
  <c r="J48" i="9" s="1"/>
  <c r="I48" i="9"/>
  <c r="K47" i="9"/>
  <c r="J47" i="9" s="1"/>
  <c r="K46" i="9"/>
  <c r="J46" i="9" s="1"/>
  <c r="K45" i="9"/>
  <c r="J45" i="9" s="1"/>
  <c r="K44" i="9"/>
  <c r="J44" i="9" s="1"/>
  <c r="H44" i="9"/>
  <c r="K43" i="9"/>
  <c r="J43" i="9" s="1"/>
  <c r="K41" i="9"/>
  <c r="J41" i="9" s="1"/>
  <c r="K40" i="9"/>
  <c r="J40" i="9" s="1"/>
  <c r="K39" i="9"/>
  <c r="J39" i="9" s="1"/>
  <c r="K38" i="9"/>
  <c r="J38" i="9" s="1"/>
  <c r="K37" i="9"/>
  <c r="J37" i="9" s="1"/>
  <c r="K36" i="9"/>
  <c r="J36" i="9" s="1"/>
  <c r="I36" i="9"/>
  <c r="K35" i="9"/>
  <c r="J35" i="9" s="1"/>
  <c r="F34" i="9"/>
  <c r="K34" i="9" s="1"/>
  <c r="K33" i="9"/>
  <c r="J33" i="9" s="1"/>
  <c r="F32" i="9"/>
  <c r="K32" i="9" s="1"/>
  <c r="F31" i="9"/>
  <c r="K31" i="9" s="1"/>
  <c r="K29" i="9"/>
  <c r="H29" i="9" s="1"/>
  <c r="K28" i="9"/>
  <c r="H28" i="9" s="1"/>
  <c r="F27" i="9"/>
  <c r="K27" i="9" s="1"/>
  <c r="K26" i="9"/>
  <c r="J26" i="9" s="1"/>
  <c r="H26" i="9"/>
  <c r="F25" i="9"/>
  <c r="K25" i="9" s="1"/>
  <c r="K24" i="9"/>
  <c r="J24" i="9" s="1"/>
  <c r="K23" i="9"/>
  <c r="J23" i="9" s="1"/>
  <c r="K22" i="9"/>
  <c r="J22" i="9" s="1"/>
  <c r="K20" i="9"/>
  <c r="J20" i="9" s="1"/>
  <c r="I20" i="9"/>
  <c r="K19" i="9"/>
  <c r="J19" i="9" s="1"/>
  <c r="K18" i="9"/>
  <c r="J18" i="9" s="1"/>
  <c r="K17" i="9"/>
  <c r="J17" i="9" s="1"/>
  <c r="K16" i="9"/>
  <c r="J16" i="9" s="1"/>
  <c r="K15" i="9"/>
  <c r="J15" i="9" s="1"/>
  <c r="K14" i="9"/>
  <c r="J14" i="9" s="1"/>
  <c r="K13" i="9"/>
  <c r="J13" i="9" s="1"/>
  <c r="K12" i="9"/>
  <c r="J12" i="9" s="1"/>
  <c r="K11" i="9"/>
  <c r="J11" i="9" s="1"/>
  <c r="K10" i="9"/>
  <c r="J10" i="9" s="1"/>
  <c r="K9" i="9"/>
  <c r="J9" i="9" s="1"/>
  <c r="K8" i="9"/>
  <c r="J8" i="9" s="1"/>
  <c r="K7" i="9"/>
  <c r="J7" i="9" s="1"/>
  <c r="K6" i="9"/>
  <c r="J6" i="9" s="1"/>
  <c r="K5" i="9"/>
  <c r="J5" i="9" s="1"/>
  <c r="K4" i="9"/>
  <c r="J4" i="9" s="1"/>
  <c r="K3" i="9"/>
  <c r="J3" i="9" s="1"/>
  <c r="K2" i="9"/>
  <c r="J2" i="9" s="1"/>
  <c r="J57" i="9" l="1"/>
  <c r="I38" i="9"/>
  <c r="I44" i="9"/>
  <c r="H47" i="9"/>
  <c r="J51" i="9"/>
  <c r="I10" i="9"/>
  <c r="I39" i="9"/>
  <c r="H43" i="9"/>
  <c r="J62" i="9"/>
  <c r="I12" i="9"/>
  <c r="H38" i="9"/>
  <c r="H48" i="9"/>
  <c r="J58" i="9"/>
  <c r="I71" i="9"/>
  <c r="I2" i="9"/>
  <c r="I18" i="9"/>
  <c r="I33" i="9"/>
  <c r="I35" i="9"/>
  <c r="H39" i="9"/>
  <c r="I45" i="9"/>
  <c r="I49" i="9"/>
  <c r="H57" i="9"/>
  <c r="J61" i="9"/>
  <c r="I63" i="9"/>
  <c r="I69" i="9"/>
  <c r="I4" i="9"/>
  <c r="H35" i="9"/>
  <c r="I40" i="9"/>
  <c r="I43" i="9"/>
  <c r="H61" i="9"/>
  <c r="I6" i="9"/>
  <c r="I14" i="9"/>
  <c r="I23" i="9"/>
  <c r="H36" i="9"/>
  <c r="I37" i="9"/>
  <c r="H40" i="9"/>
  <c r="I41" i="9"/>
  <c r="H45" i="9"/>
  <c r="I46" i="9"/>
  <c r="H49" i="9"/>
  <c r="H60" i="9"/>
  <c r="H63" i="9"/>
  <c r="I72" i="9"/>
  <c r="I8" i="9"/>
  <c r="I16" i="9"/>
  <c r="I24" i="9"/>
  <c r="I26" i="9"/>
  <c r="H37" i="9"/>
  <c r="H41" i="9"/>
  <c r="H46" i="9"/>
  <c r="I47" i="9"/>
  <c r="J53" i="9"/>
  <c r="F63" i="9"/>
  <c r="D63" i="9" s="1"/>
  <c r="I3" i="9"/>
  <c r="I5" i="9"/>
  <c r="I7" i="9"/>
  <c r="I9" i="9"/>
  <c r="I11" i="9"/>
  <c r="I13" i="9"/>
  <c r="I15" i="9"/>
  <c r="I17" i="9"/>
  <c r="I19" i="9"/>
  <c r="I22" i="9"/>
  <c r="H51" i="9"/>
  <c r="I52" i="9"/>
  <c r="I53" i="9"/>
  <c r="H58" i="9"/>
  <c r="J59" i="9"/>
  <c r="H62" i="9"/>
  <c r="J64" i="9"/>
  <c r="F64" i="9"/>
  <c r="D64" i="9" s="1"/>
  <c r="D55" i="9"/>
  <c r="H59" i="9"/>
  <c r="J60" i="9"/>
  <c r="H64" i="9"/>
  <c r="I68" i="9"/>
  <c r="I70" i="9"/>
  <c r="I73" i="9"/>
  <c r="I34" i="9"/>
  <c r="H34" i="9"/>
  <c r="J34" i="9"/>
  <c r="I25" i="9"/>
  <c r="H25" i="9"/>
  <c r="J25" i="9"/>
  <c r="J31" i="9"/>
  <c r="I31" i="9"/>
  <c r="H31" i="9"/>
  <c r="J55" i="9"/>
  <c r="I55" i="9"/>
  <c r="H55" i="9"/>
  <c r="H27" i="9"/>
  <c r="J27" i="9"/>
  <c r="I27" i="9"/>
  <c r="J32" i="9"/>
  <c r="I32" i="9"/>
  <c r="H32" i="9"/>
  <c r="I28" i="9"/>
  <c r="I29" i="9"/>
  <c r="I50" i="9"/>
  <c r="H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2" i="9"/>
  <c r="H23" i="9"/>
  <c r="H24" i="9"/>
  <c r="J28" i="9"/>
  <c r="J29" i="9"/>
  <c r="H33" i="9"/>
  <c r="J50" i="9"/>
  <c r="H52" i="9"/>
  <c r="H68" i="9"/>
  <c r="H69" i="9"/>
  <c r="H70" i="9"/>
  <c r="H71" i="9"/>
  <c r="H72" i="9"/>
  <c r="H73" i="9"/>
  <c r="I48" i="8" l="1"/>
  <c r="G48" i="8"/>
  <c r="G47" i="8"/>
  <c r="G45" i="8"/>
  <c r="I40" i="8"/>
  <c r="H40" i="8"/>
  <c r="I22" i="8"/>
  <c r="H22" i="8"/>
  <c r="H41" i="8"/>
  <c r="H42" i="8"/>
  <c r="H43" i="8"/>
  <c r="H44" i="8"/>
  <c r="I46" i="8"/>
  <c r="I38" i="8"/>
  <c r="G42" i="8"/>
  <c r="G43" i="8"/>
  <c r="G44" i="8"/>
  <c r="G46" i="8"/>
  <c r="G49" i="8"/>
  <c r="G50" i="8"/>
  <c r="G39" i="8"/>
  <c r="G40" i="8"/>
  <c r="G41" i="8"/>
  <c r="G38" i="8"/>
  <c r="I21" i="8"/>
  <c r="I23" i="8"/>
  <c r="I24" i="8"/>
  <c r="I25" i="8"/>
  <c r="I26" i="8"/>
  <c r="I27" i="8"/>
  <c r="I28" i="8"/>
  <c r="I29" i="8"/>
  <c r="H21" i="8"/>
  <c r="H23" i="8"/>
  <c r="H24" i="8"/>
  <c r="H25" i="8"/>
  <c r="H26" i="8"/>
  <c r="H27" i="8"/>
  <c r="H28" i="8"/>
  <c r="H29" i="8"/>
  <c r="G21" i="8"/>
  <c r="G22" i="8"/>
  <c r="G23" i="8"/>
  <c r="G24" i="8"/>
  <c r="G25" i="8"/>
  <c r="G26" i="8"/>
  <c r="G27" i="8"/>
  <c r="G28" i="8"/>
  <c r="G29" i="8"/>
  <c r="I20" i="8"/>
  <c r="G20" i="8"/>
  <c r="G36" i="8"/>
  <c r="G35" i="8"/>
  <c r="I34" i="8"/>
  <c r="G34" i="8"/>
  <c r="G33" i="8"/>
  <c r="G31" i="8"/>
  <c r="I31" i="8"/>
  <c r="I33" i="8"/>
  <c r="I35" i="8"/>
  <c r="I36" i="8"/>
  <c r="I30" i="8"/>
  <c r="H31" i="8"/>
  <c r="H32" i="8"/>
  <c r="H33" i="8"/>
  <c r="H34" i="8"/>
  <c r="H35" i="8"/>
  <c r="H36" i="8"/>
  <c r="H30" i="8"/>
  <c r="G32" i="8"/>
  <c r="G30" i="8"/>
  <c r="J40" i="8" l="1"/>
  <c r="F40" i="8" s="1"/>
  <c r="J43" i="8"/>
  <c r="F43" i="8" s="1"/>
  <c r="H39" i="8"/>
  <c r="H45" i="8"/>
  <c r="H46" i="8"/>
  <c r="H47" i="8"/>
  <c r="J47" i="8" s="1"/>
  <c r="F47" i="8" s="1"/>
  <c r="H48" i="8"/>
  <c r="H49" i="8"/>
  <c r="H50" i="8"/>
  <c r="H51" i="8"/>
  <c r="J51" i="8" s="1"/>
  <c r="H38" i="8"/>
  <c r="J22" i="8"/>
  <c r="F22" i="8" s="1"/>
  <c r="J24" i="8"/>
  <c r="F24" i="8" s="1"/>
  <c r="J26" i="8"/>
  <c r="F26" i="8" s="1"/>
  <c r="J27" i="8"/>
  <c r="F27" i="8" s="1"/>
  <c r="J28" i="8"/>
  <c r="F28" i="8" s="1"/>
  <c r="J31" i="8"/>
  <c r="F31" i="8" s="1"/>
  <c r="J32" i="8"/>
  <c r="F32" i="8" s="1"/>
  <c r="J35" i="8"/>
  <c r="F35" i="8" s="1"/>
  <c r="J36" i="8"/>
  <c r="F36" i="8" s="1"/>
  <c r="H20" i="8"/>
  <c r="J14" i="8"/>
  <c r="F14" i="8" s="1"/>
  <c r="H4" i="8"/>
  <c r="J4" i="8" s="1"/>
  <c r="F4" i="8" s="1"/>
  <c r="H5" i="8"/>
  <c r="J5" i="8" s="1"/>
  <c r="F5" i="8" s="1"/>
  <c r="J6" i="8"/>
  <c r="F6" i="8" s="1"/>
  <c r="H7" i="8"/>
  <c r="J7" i="8" s="1"/>
  <c r="F7" i="8" s="1"/>
  <c r="H8" i="8"/>
  <c r="J8" i="8" s="1"/>
  <c r="F8" i="8" s="1"/>
  <c r="H9" i="8"/>
  <c r="J9" i="8" s="1"/>
  <c r="F9" i="8" s="1"/>
  <c r="H10" i="8"/>
  <c r="J10" i="8" s="1"/>
  <c r="F10" i="8" s="1"/>
  <c r="H11" i="8"/>
  <c r="J11" i="8" s="1"/>
  <c r="F11" i="8" s="1"/>
  <c r="H12" i="8"/>
  <c r="J12" i="8" s="1"/>
  <c r="F12" i="8" s="1"/>
  <c r="H13" i="8"/>
  <c r="J13" i="8" s="1"/>
  <c r="F13" i="8" s="1"/>
  <c r="H15" i="8"/>
  <c r="J15" i="8" s="1"/>
  <c r="F15" i="8" s="1"/>
  <c r="H16" i="8"/>
  <c r="J16" i="8" s="1"/>
  <c r="F16" i="8" s="1"/>
  <c r="H17" i="8"/>
  <c r="J17" i="8" s="1"/>
  <c r="F17" i="8" s="1"/>
  <c r="H18" i="8"/>
  <c r="J18" i="8" s="1"/>
  <c r="F18" i="8" s="1"/>
  <c r="H3" i="8"/>
  <c r="J3" i="8" s="1"/>
  <c r="F3" i="8" s="1"/>
  <c r="H2" i="8"/>
  <c r="J2" i="8" s="1"/>
  <c r="F2" i="8" s="1"/>
  <c r="J49" i="8" l="1"/>
  <c r="F49" i="8" s="1"/>
  <c r="J45" i="8"/>
  <c r="F45" i="8" s="1"/>
  <c r="J41" i="8"/>
  <c r="F41" i="8" s="1"/>
  <c r="J48" i="8"/>
  <c r="F48" i="8" s="1"/>
  <c r="J44" i="8"/>
  <c r="F44" i="8" s="1"/>
  <c r="J39" i="8"/>
  <c r="F39" i="8" s="1"/>
  <c r="J38" i="8"/>
  <c r="F38" i="8" s="1"/>
  <c r="J20" i="8"/>
  <c r="F20" i="8" s="1"/>
  <c r="J21" i="8"/>
  <c r="F21" i="8" s="1"/>
  <c r="J23" i="8"/>
  <c r="F23" i="8" s="1"/>
  <c r="J50" i="8"/>
  <c r="F50" i="8" s="1"/>
  <c r="J46" i="8"/>
  <c r="F46" i="8" s="1"/>
  <c r="J42" i="8"/>
  <c r="F42" i="8" s="1"/>
  <c r="J34" i="8"/>
  <c r="F34" i="8" s="1"/>
  <c r="J30" i="8"/>
  <c r="F30" i="8" s="1"/>
  <c r="J33" i="8"/>
  <c r="F33" i="8" s="1"/>
  <c r="J29" i="8"/>
  <c r="F29" i="8" s="1"/>
  <c r="J25" i="8"/>
  <c r="F25" i="8" s="1"/>
  <c r="G29" i="11"/>
  <c r="F29" i="11"/>
  <c r="H29" i="11"/>
  <c r="F101" i="11"/>
  <c r="H101" i="11"/>
  <c r="G101" i="11"/>
  <c r="G74" i="11"/>
  <c r="H74" i="11"/>
  <c r="F74" i="11"/>
  <c r="F72" i="11"/>
  <c r="H72" i="11"/>
  <c r="G72" i="11"/>
  <c r="E29" i="11"/>
  <c r="I29" i="11"/>
  <c r="E74" i="11"/>
  <c r="I74" i="11"/>
  <c r="E72" i="11"/>
  <c r="I72" i="11"/>
  <c r="E101" i="11"/>
  <c r="I101" i="11"/>
</calcChain>
</file>

<file path=xl/sharedStrings.xml><?xml version="1.0" encoding="utf-8"?>
<sst xmlns="http://schemas.openxmlformats.org/spreadsheetml/2006/main" count="910" uniqueCount="664">
  <si>
    <t>Promotor</t>
  </si>
  <si>
    <t>Projectcode</t>
  </si>
  <si>
    <t>Project</t>
  </si>
  <si>
    <t>Totale goedgekeurde projectkost voor het volledige project</t>
  </si>
  <si>
    <t>Tot en met welk budgetjaar loopt het project</t>
  </si>
  <si>
    <t xml:space="preserve">Totale project-kost </t>
  </si>
  <si>
    <t>Totale cofinanciering (max 65%)</t>
  </si>
  <si>
    <t>Eu Cofin. (ELFPO)</t>
  </si>
  <si>
    <t>Vlaamse cofin</t>
  </si>
  <si>
    <t>Provinciale Cofin</t>
  </si>
  <si>
    <t>totale overheidssubsidie</t>
  </si>
  <si>
    <t>Provincie Vlaams-Brabant</t>
  </si>
  <si>
    <t>Gemeente Bierbeek</t>
  </si>
  <si>
    <t>VZW stekelbees</t>
  </si>
  <si>
    <t>Gemeentebestuur Rotselaar</t>
  </si>
  <si>
    <t>VZW Ons Zorgnetwerk</t>
  </si>
  <si>
    <t>VZW plattelandsklassen</t>
  </si>
  <si>
    <t>Provinciebestuur Vlaams-Brabant</t>
  </si>
  <si>
    <t>VZW de Vlaspit</t>
  </si>
  <si>
    <t>VZW Parochiale Werken Gewest Lubbeek</t>
  </si>
  <si>
    <t>IGO Leuven</t>
  </si>
  <si>
    <t>Gemeente Holsbeek</t>
  </si>
  <si>
    <t>VZW Ons Gildehuis</t>
  </si>
  <si>
    <t>VZW RISO Vlaams Brabant</t>
  </si>
  <si>
    <t>Stad Landen</t>
  </si>
  <si>
    <t>VLB2003/01</t>
  </si>
  <si>
    <t>VLB2003/04</t>
  </si>
  <si>
    <t>VLB2003/06</t>
  </si>
  <si>
    <t>VLB2003/07</t>
  </si>
  <si>
    <t>VLB2003/10</t>
  </si>
  <si>
    <t>VLB2003/11</t>
  </si>
  <si>
    <t>VLB2004/01</t>
  </si>
  <si>
    <t>VLB2004/02</t>
  </si>
  <si>
    <t>VLB2004/03</t>
  </si>
  <si>
    <t>VLB2004/04</t>
  </si>
  <si>
    <t>VLB2004/05</t>
  </si>
  <si>
    <t>VLB2004/06</t>
  </si>
  <si>
    <t>VLB2004/07</t>
  </si>
  <si>
    <t>VLB2004/08</t>
  </si>
  <si>
    <t>VLB2004/09</t>
  </si>
  <si>
    <t>VLB2004/10</t>
  </si>
  <si>
    <t>VLB2004/11</t>
  </si>
  <si>
    <t>Urgentie (kinder)opvang op het platteland in Vlaams-Brabant</t>
  </si>
  <si>
    <t>Herwaardering kerkwegels</t>
  </si>
  <si>
    <t>Woningaanpassing bij bejaarden, klussendienst</t>
  </si>
  <si>
    <t>Plattelandseducatie Vlaams-Brabant</t>
  </si>
  <si>
    <t>Plattelandsloket Provincie Vlaams-Brabant</t>
  </si>
  <si>
    <t>Bezoekerscentrum wijncultuur Wezemaal</t>
  </si>
  <si>
    <t>Tandem Scherpenheuvel</t>
  </si>
  <si>
    <t>Gemeenschapscentrum kloosterhof</t>
  </si>
  <si>
    <t>Schaduwbomen</t>
  </si>
  <si>
    <t>Kerkhofmuur Kortrijk - Dutsel</t>
  </si>
  <si>
    <t>Gildenzaal Schaffen</t>
  </si>
  <si>
    <t>Dorpskern Sint - Pieters - Rode</t>
  </si>
  <si>
    <t>Huisvesting PORT</t>
  </si>
  <si>
    <t>Voetwegen Holsbeek</t>
  </si>
  <si>
    <t>Haagplantactie Jongeren</t>
  </si>
  <si>
    <t>Wonen in het Pajottenland</t>
  </si>
  <si>
    <t>Versterking recreatieve ontsluiting Landen.</t>
  </si>
  <si>
    <t>Stadsbestuur Scherpenheuvel - Zichem</t>
  </si>
  <si>
    <t>Gemeente Overijse</t>
  </si>
  <si>
    <t>VZW jeugdlokalen Bierbeek</t>
  </si>
  <si>
    <t>Provinciebestuur Vlaams-Brabant : Directie Welzijn en huisvesting, dienst Huisvesting en grondbeleid</t>
  </si>
  <si>
    <t>Boerderij de Brabander vzw</t>
  </si>
  <si>
    <t>VLB2005/01</t>
  </si>
  <si>
    <t>VLB2005/02</t>
  </si>
  <si>
    <t>VLB2005/03</t>
  </si>
  <si>
    <t>VLB2005/04</t>
  </si>
  <si>
    <t>VLB2005/05</t>
  </si>
  <si>
    <t>VLB2005/06</t>
  </si>
  <si>
    <t>VLB2005/07</t>
  </si>
  <si>
    <t>Opwaardering van het Sint-Jansplein in Averbode</t>
  </si>
  <si>
    <t>Fietsroute Krabbeekse Heide en omliggende gehuchten in Bierbeek.</t>
  </si>
  <si>
    <t>Streekmuseum van de druiventeelt</t>
  </si>
  <si>
    <t>Renovatie en nieuwbouw jeugdlokalen Bierbeek ( centrum)</t>
  </si>
  <si>
    <t>Huisvesting Port</t>
  </si>
  <si>
    <t>Herwaardering oude kasseiwegen</t>
  </si>
  <si>
    <t>Karwei</t>
  </si>
  <si>
    <t>Totale project-kost 2005</t>
  </si>
  <si>
    <t>Totale project-kost 2006</t>
  </si>
  <si>
    <t>Kerkraad Sint-Pieter</t>
  </si>
  <si>
    <t>VLB2006/01</t>
  </si>
  <si>
    <t>Toeristisch Centrum Pastorij Bertem</t>
  </si>
  <si>
    <t>Landelijk Dienstencoöperatief</t>
  </si>
  <si>
    <t>VLB2007/01</t>
  </si>
  <si>
    <t>BUITENkans</t>
  </si>
  <si>
    <t>Stad Tienen</t>
  </si>
  <si>
    <t>VLB2007/02</t>
  </si>
  <si>
    <t>Doorwaadbare plaats door de Velp, "De Hel"</t>
  </si>
  <si>
    <t>vzw Landelijke Thuiszorg</t>
  </si>
  <si>
    <t>VLB2007/03</t>
  </si>
  <si>
    <t>Groendienst voor zorgbehoevenden</t>
  </si>
  <si>
    <t>VLB2007/04</t>
  </si>
  <si>
    <t>Huis van het Kind</t>
  </si>
  <si>
    <t>Gemeente Bekkevoort</t>
  </si>
  <si>
    <t>VLB2007/05</t>
  </si>
  <si>
    <t>Meer dorpskern in Assent</t>
  </si>
  <si>
    <t>Stadsbestuur Zoutleeuw</t>
  </si>
  <si>
    <t>VLB2007/06</t>
  </si>
  <si>
    <t>4-Sterren Zoutleeuw, fase 1: Een dorpsplein voor Halle en voor Dormaal en een speelpark voor Budingen-Statie</t>
  </si>
  <si>
    <t>Gemeentebestuur Roosdaal</t>
  </si>
  <si>
    <t>VLB2007/07</t>
  </si>
  <si>
    <t>Vanaf de 'Koetshuissite' over heuvelruggen en valleien, op herontdekking naar het landelijk erfgoed.</t>
  </si>
  <si>
    <t>Gemeentebestuur Glabbeek</t>
  </si>
  <si>
    <t>VLB2007/08</t>
  </si>
  <si>
    <t>Renovatie Kapel Boeslinter</t>
  </si>
  <si>
    <t>vzw RL Noord-Hageland</t>
  </si>
  <si>
    <t>VLB2007/09</t>
  </si>
  <si>
    <t>De Demervallei terug op de kaart</t>
  </si>
  <si>
    <t>Gemeente Londerzeel</t>
  </si>
  <si>
    <t>VLB2007/10</t>
  </si>
  <si>
    <t>Heidemolen</t>
  </si>
  <si>
    <t>vzw De Vlaspit</t>
  </si>
  <si>
    <t>VLB2007/11</t>
  </si>
  <si>
    <t>Tandem2</t>
  </si>
  <si>
    <t>Gemeente Tielt-Winge</t>
  </si>
  <si>
    <t>VLB2007/12</t>
  </si>
  <si>
    <t>Erfgoed in de dorpskern van Sint-Joris-Winge (H. Hartbeeld )</t>
  </si>
  <si>
    <t>vzw KVLV</t>
  </si>
  <si>
    <t>VLB2007/13</t>
  </si>
  <si>
    <t>Ons Sterrenkookboek</t>
  </si>
  <si>
    <t>Provincie Vlaams-Brabant (dienst landbouw)</t>
  </si>
  <si>
    <t>VLB2007/14</t>
  </si>
  <si>
    <t>Nabijheidsboerderijen</t>
  </si>
  <si>
    <t>vzw Streekproducten Vlaams-Brabant</t>
  </si>
  <si>
    <t>VLB2007/15</t>
  </si>
  <si>
    <t>Streekproducten, een lokaal verhaal.</t>
  </si>
  <si>
    <t>vzw Opbouwwerk Haviland</t>
  </si>
  <si>
    <t>VLB2007/16</t>
  </si>
  <si>
    <t>Verdeling en promotie van streekproducten als aanzet tot vernieuwde kleinschalige para-agrarische activiteit in Halle - Vilvoorde</t>
  </si>
  <si>
    <t xml:space="preserve">vzw RL Zenne, Zuun &amp; Zoniën </t>
  </si>
  <si>
    <t>VLB2007/17</t>
  </si>
  <si>
    <t>Groene Wegen, kans voor mens en ecologie</t>
  </si>
  <si>
    <t>VPW Halle-Booienhoven</t>
  </si>
  <si>
    <t>VLB2007/18</t>
  </si>
  <si>
    <t>Renovatie en herinrichting klooster tot lokalen Chiro Jeugddroom</t>
  </si>
  <si>
    <t>Reservedeel</t>
  </si>
  <si>
    <t>vzw Pavok</t>
  </si>
  <si>
    <t>VLB2007/22</t>
  </si>
  <si>
    <t>Pajo - kinderen</t>
  </si>
  <si>
    <t>Totale project-kost 2008</t>
  </si>
  <si>
    <t>vzw De Kringwinkel Hageland</t>
  </si>
  <si>
    <t>VLB2008/01</t>
  </si>
  <si>
    <t>Opstarten en inrichting van de eerste sociale werkplaats/ kringwinkel in Diest met netwerkvorming rond duurzaamheid en kansarmoede</t>
  </si>
  <si>
    <t>2008/ 2009 verlenging</t>
  </si>
  <si>
    <t xml:space="preserve">vzw Parochiale werken gewest Aarschot, afdeling Testelt </t>
  </si>
  <si>
    <t>VLB2008/02</t>
  </si>
  <si>
    <t>Renovatie ontmoetingscentrum Den Hulst</t>
  </si>
  <si>
    <t>Gemeentebestuur Grimbergen</t>
  </si>
  <si>
    <t>vzw plattelandstoerisme in Vlaanderen</t>
  </si>
  <si>
    <t>VLB2008/04</t>
  </si>
  <si>
    <t>Kwaliteitsopschaling en ondersteuning van het plattelandslogies in Vlaams-Brabant</t>
  </si>
  <si>
    <t>Autonoom gemeentebedrijf Steenokkerzeel</t>
  </si>
  <si>
    <t>VLB2008/05</t>
  </si>
  <si>
    <t>GC De Corren : een trekpleister in het lokale gemeenschapsleven…</t>
  </si>
  <si>
    <t>vzw Hof van Vlaanderen</t>
  </si>
  <si>
    <t>VLB2008/06</t>
  </si>
  <si>
    <t>Het Hof Van Vlaanderen, dorpsherberg en -winkel met kleine bakkerij</t>
  </si>
  <si>
    <t>Gemeente Bertem</t>
  </si>
  <si>
    <t>VLB2008/07</t>
  </si>
  <si>
    <t>Gemeenteplein Bertem: meer cohesie in de dorpskern</t>
  </si>
  <si>
    <t>Gemeente Haacht</t>
  </si>
  <si>
    <t>VLB2008/08</t>
  </si>
  <si>
    <t>De Antitankgracht: een boeiende toekomst voor een Haachts verleden!</t>
  </si>
  <si>
    <t>Regionaal Landschap Dijleland vzw</t>
  </si>
  <si>
    <t>VLB2008/09</t>
  </si>
  <si>
    <t>Een wandelnetwerk voor Dijleland</t>
  </si>
  <si>
    <t>Totale project-kost 2009</t>
  </si>
  <si>
    <t>Gemeente Rotselaar</t>
  </si>
  <si>
    <t>VLB2009/01</t>
  </si>
  <si>
    <t>Dorpskernversterking hoofdkern Rotselaar centrum</t>
  </si>
  <si>
    <t>VLB2009/02</t>
  </si>
  <si>
    <t>Erfbeplanting en landschapsintegratie van land- en tuinbouwbedrijven in Vlaams-Brabant</t>
  </si>
  <si>
    <t>vzw Regionaal Landschap Zenne, Zuun &amp; Zoniën</t>
  </si>
  <si>
    <t>VLB2009/03</t>
  </si>
  <si>
    <t>Van hartje stad tot ver daarbuiten. Een regenboog van kansen</t>
  </si>
  <si>
    <t>Gemeente Tremelo</t>
  </si>
  <si>
    <t>VLB2009/04</t>
  </si>
  <si>
    <t>Den Bonten Os - renovatie en herbestemming van een oud schoolgebouw voor buitenschoolse kinderopvang, speelplein en ontmoeting</t>
  </si>
  <si>
    <t>vzw Landelijke kinderopvang</t>
  </si>
  <si>
    <t>VLB2009/05</t>
  </si>
  <si>
    <t>Aanleg multifunctionele buitenruimte voor intergenerationeel gebruik</t>
  </si>
  <si>
    <t>Gemeente Asse</t>
  </si>
  <si>
    <t>VLB2009/06</t>
  </si>
  <si>
    <t>Heraanleg van een hopveld in Asse, provincie Vlaams-Brabant</t>
  </si>
  <si>
    <t>vzw IN-Z</t>
  </si>
  <si>
    <t>VLB2009/07</t>
  </si>
  <si>
    <t>Uitbouw van een Seniorenassistentie in Vlaams-Brabant</t>
  </si>
  <si>
    <t>VLB2009/08</t>
  </si>
  <si>
    <t>Een levendig hart voor Korbeek-Lo. Interactieve dorpskernvernieuwing met het oog op gemeenschapsvorming</t>
  </si>
  <si>
    <t>vzw Molen van Rotselaar</t>
  </si>
  <si>
    <t>VLB2009/09</t>
  </si>
  <si>
    <t>Aanpassen bakhuis Molen van Rotselaar aan groepsbezoeken</t>
  </si>
  <si>
    <t>Totale project-kost 2010</t>
  </si>
  <si>
    <t>Open kerken vzw</t>
  </si>
  <si>
    <t>VLB2010/01</t>
  </si>
  <si>
    <t>Open kerken, verassend platteland</t>
  </si>
  <si>
    <t>Sterrebeek 2000 vzw</t>
  </si>
  <si>
    <t>VLB2010/02</t>
  </si>
  <si>
    <t>Restauratie authentieke huifkar anno 1890</t>
  </si>
  <si>
    <t>Steuncomité Chiro Wespelaar vzw</t>
  </si>
  <si>
    <t>VLB2010/03</t>
  </si>
  <si>
    <t>Het Heike</t>
  </si>
  <si>
    <t>Velt vzw</t>
  </si>
  <si>
    <t>VLB2010/04</t>
  </si>
  <si>
    <t>Ecologische moestuincomplexen in Vlaams Brabant</t>
  </si>
  <si>
    <t>Landelijke Rijverenigingen vzw</t>
  </si>
  <si>
    <t>VLB2010/05</t>
  </si>
  <si>
    <t>Digitale ruiter-menpaden Vlaams Brabant</t>
  </si>
  <si>
    <t>Gemeente Huldenberg</t>
  </si>
  <si>
    <t>VLB2010/06</t>
  </si>
  <si>
    <t>Den Elzas, een multifunctionele speelruimte midden in de dorpskern van Huldenberg</t>
  </si>
  <si>
    <t>Gemeente Rotselaar (AGB)</t>
  </si>
  <si>
    <t>VLB2010/07</t>
  </si>
  <si>
    <t>Toeristisch impuls voor Werchter-Dorp door uitbouw belevingscentrum " Rock-werchter" en Jack-op museumcafé.</t>
  </si>
  <si>
    <t>Stad Leuven</t>
  </si>
  <si>
    <t>VLB2010/08</t>
  </si>
  <si>
    <t>Het kloppend hart van Wilsele-Putkapel</t>
  </si>
  <si>
    <t>VLB2010/09</t>
  </si>
  <si>
    <t>Plattelandslogies, vergund en vermarkt</t>
  </si>
  <si>
    <t>vzw Ons Gildenhuis</t>
  </si>
  <si>
    <t>VLB2010/10</t>
  </si>
  <si>
    <t>Gildenzaal Schaffen 2010</t>
  </si>
  <si>
    <t>reserveproject</t>
  </si>
  <si>
    <r>
      <t xml:space="preserve">Tot en met welk </t>
    </r>
    <r>
      <rPr>
        <b/>
        <u/>
        <sz val="6"/>
        <color indexed="10"/>
        <rFont val="Arial"/>
        <family val="2"/>
      </rPr>
      <t>budgetjaar</t>
    </r>
    <r>
      <rPr>
        <b/>
        <u/>
        <sz val="6"/>
        <rFont val="Arial"/>
        <family val="2"/>
      </rPr>
      <t xml:space="preserve"> loopt het project</t>
    </r>
  </si>
  <si>
    <t>Totale project-kost 2011</t>
  </si>
  <si>
    <t>Thuiszorgcentrum van de Christelijke Mutualiteit Leuven</t>
  </si>
  <si>
    <t>VLB2011/01</t>
  </si>
  <si>
    <t>Monitoring bij hulpbehoeftige cliënten in de thuiszorg</t>
  </si>
  <si>
    <t>VPW van het Gewest Aarschot - afdeling Begijnendijk vzw</t>
  </si>
  <si>
    <t>VLB2011/02</t>
  </si>
  <si>
    <t>Renovatie Parochieel Erfgoed Begijnendijk</t>
  </si>
  <si>
    <t>Abdij der Norbertijnen van Averbode vzw</t>
  </si>
  <si>
    <t>VLB2011/03</t>
  </si>
  <si>
    <t>AGORA REFLEXIS - reflexie van heden en verleden op het binnenplein van de abdij van Averbode</t>
  </si>
  <si>
    <t>3W plus Sociale werkplaats</t>
  </si>
  <si>
    <t>VLB2011/04</t>
  </si>
  <si>
    <t>Uitbouw van een toeristisch ankerpunt te Jezus-Eik (Overijse) waarbij een oude boswachterswoning ingericht wordt als infopunt over het bos met daaraan vastgekoppeld een verhuurpunt van fietsen en een verkooppunt van streek- en hoeveproducten</t>
  </si>
  <si>
    <t>Gemeente Opwijk</t>
  </si>
  <si>
    <t>VLB2011/05</t>
  </si>
  <si>
    <t>Aanleg van een hopveld in Opwijk</t>
  </si>
  <si>
    <t>VELO vzw</t>
  </si>
  <si>
    <t>VLB2011/06</t>
  </si>
  <si>
    <t>FIETSPUNTEN LIGHTVERSIE een experiment voor de landelijke stations op lijn 35</t>
  </si>
  <si>
    <t>Gemeente Hoeilaart</t>
  </si>
  <si>
    <t>VLB2011/07</t>
  </si>
  <si>
    <t>Waar druif, dorp en mensen elkaar ontmoeten</t>
  </si>
  <si>
    <t>Stad Aarschot - Autonoom Gemeentebedrijf AGB</t>
  </si>
  <si>
    <t>VLB2011/08</t>
  </si>
  <si>
    <t>Het herintroduceren van een aloud streekproduct, Aarschotse Bruine, als toeristisch impuls en erfgoedzorg.</t>
  </si>
  <si>
    <t>Streekproducten Vlaams-Brabant vzw</t>
  </si>
  <si>
    <t>VLB2012/05</t>
  </si>
  <si>
    <t>Straffe streek, slimme logistiek, korte keten</t>
  </si>
  <si>
    <t>Stad Aarschot</t>
  </si>
  <si>
    <t>VLB2012/02</t>
  </si>
  <si>
    <t>Sint-Rochusverlichting, een volkse traditie met een tikkeltje meer</t>
  </si>
  <si>
    <t>VLB2012/03</t>
  </si>
  <si>
    <t>Restauratie van boerentram 9104 om als monument te plaatsen in Grimbergen</t>
  </si>
  <si>
    <t>Toerisme Vlaams-Brabant vzw</t>
  </si>
  <si>
    <t>VLB2012/06</t>
  </si>
  <si>
    <t>Druiven met pit: toeristische ontsluiting van de wijnbouw in Vlaams-Brabant</t>
  </si>
  <si>
    <t>Vrienden van Heverleebos &amp; Meerdaalwoud vzw</t>
  </si>
  <si>
    <t>VLB2012/04</t>
  </si>
  <si>
    <t>Verbeteren onthaalinfrastructuur voor het natuurreservaat de Doode Bemde</t>
  </si>
  <si>
    <t>Gemeentebestuur Bierbeek</t>
  </si>
  <si>
    <t>VLB2012/07</t>
  </si>
  <si>
    <t>Verbeteringswerken jeugdlokaal Korbeek-Lo</t>
  </si>
  <si>
    <t>vzw Steun Poolster</t>
  </si>
  <si>
    <t>VLB2012/09</t>
  </si>
  <si>
    <t>Bouw- renovatie lokalen Poolsterscouts; versterking van het sociale netwerk binnen de wijk Speelhof</t>
  </si>
  <si>
    <t>Nationale Proeftuin voor Witloof vzw</t>
  </si>
  <si>
    <t>VLB2012/10</t>
  </si>
  <si>
    <t>Vlaams-Brabants grondwitloof.EU</t>
  </si>
  <si>
    <t>Vzw De Wissel</t>
  </si>
  <si>
    <t>VLB2012/11</t>
  </si>
  <si>
    <t>Molenmoes</t>
  </si>
  <si>
    <t>Autonoom gemeentebedrijf Haacht</t>
  </si>
  <si>
    <t>VLB2012/13</t>
  </si>
  <si>
    <t>Renovatie park Den Breughel in Haacht</t>
  </si>
  <si>
    <t>Gemeentebestuur Kampenhout</t>
  </si>
  <si>
    <t>VLB2012/14</t>
  </si>
  <si>
    <t>Kampenhout eert haar oorlogsverleden</t>
  </si>
  <si>
    <t>vzw Familia</t>
  </si>
  <si>
    <t>VLB2012/15</t>
  </si>
  <si>
    <t>parochiezaal Tildonk</t>
  </si>
  <si>
    <t>Totale project-kost 2013</t>
  </si>
  <si>
    <t>Toerisme Vlaams Brabant vzw</t>
  </si>
  <si>
    <t>VLB2013/01</t>
  </si>
  <si>
    <t>Trail voor ruiters en menners rond Brussel, In de hoefslag van het Brabants trekpaard</t>
  </si>
  <si>
    <t>vzw 3 Wplus Sociale werkplaats</t>
  </si>
  <si>
    <t>VLB2013/02</t>
  </si>
  <si>
    <t>Intergemeentelijk druivenplatform</t>
  </si>
  <si>
    <t>Gemeentebestuur Diest</t>
  </si>
  <si>
    <t>VLB2013/03</t>
  </si>
  <si>
    <t>Renovatie van het ontmoetingscentrum 't Molenhuis met focus op duurzaamheid en toegankelijkheid - herstel en versterking van de sociale cohesie binnen de dorpsgemeenschap Molenstede</t>
  </si>
  <si>
    <t>Toerisme Dijleland vzw</t>
  </si>
  <si>
    <t>VLB2013/04</t>
  </si>
  <si>
    <t>Dijlelanddag van de leerkrachten</t>
  </si>
  <si>
    <t>Gemeentebestuur Ternat</t>
  </si>
  <si>
    <t>VLB2013/05</t>
  </si>
  <si>
    <t>De Lusthof</t>
  </si>
  <si>
    <t>vzw Steunvereniging De Toekan</t>
  </si>
  <si>
    <t>VLB2013/06</t>
  </si>
  <si>
    <t>Renovatie "Villa Klein Park Lovenjoel</t>
  </si>
  <si>
    <t>Stekelbees vzw</t>
  </si>
  <si>
    <t>VLB2013/07</t>
  </si>
  <si>
    <t>Spring in 't veld</t>
  </si>
  <si>
    <t xml:space="preserve">Autonoom Gemeentebedrijf (AGB)  Aarschot - </t>
  </si>
  <si>
    <t>VLB2013/08</t>
  </si>
  <si>
    <t>Nieuwe Demertentoonstelling in het Stedelijk Museum Aarschot</t>
  </si>
  <si>
    <t>Gemeentebestuur Overijse</t>
  </si>
  <si>
    <t>VLB2013/09</t>
  </si>
  <si>
    <t>Masterplan heraanleg kerkplein te Terlanen</t>
  </si>
  <si>
    <t xml:space="preserve">Gemeente Rotselaar </t>
  </si>
  <si>
    <t>VLB2013/10</t>
  </si>
  <si>
    <t>Dorpskernvernieuwing Werchter</t>
  </si>
  <si>
    <t>BB Projecten vzw</t>
  </si>
  <si>
    <t>VLB2013/11</t>
  </si>
  <si>
    <t>Plattelandspad Bierbeek - Lovenjoel : upgrading 2,0</t>
  </si>
  <si>
    <t>vzw BB Projecten</t>
  </si>
  <si>
    <t>VLB2013/12</t>
  </si>
  <si>
    <t>Witloof maakt mee de streek</t>
  </si>
  <si>
    <t>Gemeente Zemst</t>
  </si>
  <si>
    <t>VLB2013/13</t>
  </si>
  <si>
    <t>Uitbouw van een ruraal trage wegennet als opwaardering van het landschappelijk erfgoed in Zemst en Grimbergen</t>
  </si>
  <si>
    <t>Gemeente Dilbeek</t>
  </si>
  <si>
    <t>VLB2013/14</t>
  </si>
  <si>
    <t>Dorpskernversterking Sint-Martens-Bodegem</t>
  </si>
  <si>
    <t>vzw Vereniging der Pachochiale Werken van het Dekenaat Aarschot Afdeling Keerbergen</t>
  </si>
  <si>
    <t>VLB2013/15</t>
  </si>
  <si>
    <t>Renovatie van het Parochiehuis Berk en Brem St,-Michielsstraat 3140 Keerbergen</t>
  </si>
  <si>
    <t>VLB2013/15 zijn effectief geworden</t>
  </si>
  <si>
    <t>Regionaal Landschap Pajottenland &amp; Zennevalei vzw</t>
  </si>
  <si>
    <t>VLB2013/16 zijn effectief geworden</t>
  </si>
  <si>
    <t>5 Sterren voor de boomgaard</t>
  </si>
  <si>
    <t>Gemeentebestuur Tremelo</t>
  </si>
  <si>
    <t>VLB2013/17 zijn effectief geworden</t>
  </si>
  <si>
    <t>Damiaansite opent zijn deuren voor inwoners van Tremelo en omstreken</t>
  </si>
  <si>
    <t>Totale project-kost</t>
  </si>
  <si>
    <t>Regionaal Landschap Zenne, Zuun en Zoniën vzw</t>
  </si>
  <si>
    <t>PAJ2011/01</t>
  </si>
  <si>
    <t>Wandelnetwerk Pajottenland</t>
  </si>
  <si>
    <t>vzw Pajottenland+</t>
  </si>
  <si>
    <t>PAJ2013/03</t>
  </si>
  <si>
    <t>Amateurs en volkse Pajotten</t>
  </si>
  <si>
    <t>PAJ/2008/01</t>
  </si>
  <si>
    <t>Trage wegen: erfgoed op dreef</t>
  </si>
  <si>
    <t>Pajottenland+ vzw</t>
  </si>
  <si>
    <t>PAJ2009/01</t>
  </si>
  <si>
    <t>Huis van het Pajottenland</t>
  </si>
  <si>
    <t>PAJ2012/01</t>
  </si>
  <si>
    <t>Met 5 troeven samen het duurzame Pajottenland opbouwen</t>
  </si>
  <si>
    <t>Educatief centrum de Paddenbroek vzw</t>
  </si>
  <si>
    <t>PAJ2013/02</t>
  </si>
  <si>
    <t>Kyoto in het Pajottenland, samen voor hernieuwbare energie op het platteland</t>
  </si>
  <si>
    <t>vzw Opbouwwerk Pajottenland</t>
  </si>
  <si>
    <t>PAJ2009/02</t>
  </si>
  <si>
    <t>Kyoto in het Pajottenland</t>
  </si>
  <si>
    <t>OCMW Gooik</t>
  </si>
  <si>
    <t>PAJ2009/03</t>
  </si>
  <si>
    <t>Zorgnetwerk Pajottenland</t>
  </si>
  <si>
    <t>PAJ2011/02</t>
  </si>
  <si>
    <t>Pajottenland van je bomen</t>
  </si>
  <si>
    <t>PAJ/2008/02</t>
  </si>
  <si>
    <t>Groetjes uit het landschap</t>
  </si>
  <si>
    <t>PAJ/2008/03</t>
  </si>
  <si>
    <t>Educatie Pajottenland</t>
  </si>
  <si>
    <t>Regionaal Landschap Pajottenland en Zennevallei vzw</t>
  </si>
  <si>
    <t>PAJ2013/01</t>
  </si>
  <si>
    <t>Een hart voor koesterburen</t>
  </si>
  <si>
    <t>HAG2008/PF06</t>
  </si>
  <si>
    <t>Tandem</t>
  </si>
  <si>
    <t>vzw Toerisme Hageland</t>
  </si>
  <si>
    <t>HAG2009/PF02</t>
  </si>
  <si>
    <t>Hageland+ dichter</t>
  </si>
  <si>
    <t>Centrale Landelijke Gilden vzw</t>
  </si>
  <si>
    <t>HAG2009/PF05</t>
  </si>
  <si>
    <t>Hagelandse Gordel</t>
  </si>
  <si>
    <t>Plattelandsklassen vzw</t>
  </si>
  <si>
    <t>HAG2009/PF06</t>
  </si>
  <si>
    <t>Rural Caching routes Hageland</t>
  </si>
  <si>
    <t>KVLV Outgaarden</t>
  </si>
  <si>
    <t>HAG2009/PF07</t>
  </si>
  <si>
    <t>Dorp op de kaart</t>
  </si>
  <si>
    <t xml:space="preserve">vzw Landelijke Rijverenigingen </t>
  </si>
  <si>
    <t>HAG2009/PF11</t>
  </si>
  <si>
    <t>Digitale ruiter- en menpaden</t>
  </si>
  <si>
    <t>HAG2009/PF12</t>
  </si>
  <si>
    <t>Promokit Toerisme Hageland</t>
  </si>
  <si>
    <t>HAG2010/PF17</t>
  </si>
  <si>
    <t>Hagelandse dag van de leerkrachten</t>
  </si>
  <si>
    <t>De Tuinen van Hoegaarden vzw</t>
  </si>
  <si>
    <t>HAG2010/PF18</t>
  </si>
  <si>
    <t>Toeristische kunstroute - art-walk in Hoegaarden</t>
  </si>
  <si>
    <t>HAG2010/PF23</t>
  </si>
  <si>
    <t>Trek/equirencontre 2011 - Hoegaarden</t>
  </si>
  <si>
    <t xml:space="preserve">Toerisme Hageland vzw </t>
  </si>
  <si>
    <t>HAG2012/PF07</t>
  </si>
  <si>
    <t xml:space="preserve">Gids: Toeristische autoroutes in het Hageland </t>
  </si>
  <si>
    <t>HAG2012/PF12</t>
  </si>
  <si>
    <t>Waterspeeltuin</t>
  </si>
  <si>
    <t>De Vlaspit vzw</t>
  </si>
  <si>
    <t>HAG2012/PF14</t>
  </si>
  <si>
    <t xml:space="preserve">Hapje - Trapje </t>
  </si>
  <si>
    <t>HAG2012/PF15</t>
  </si>
  <si>
    <t>Druiven met pit: toeristische ontsluiting van wijnboeren</t>
  </si>
  <si>
    <t>KVLV vzw</t>
  </si>
  <si>
    <t>HAG2012/PF16</t>
  </si>
  <si>
    <t xml:space="preserve">Kunst op het hof in het Hageland </t>
  </si>
  <si>
    <t>vzw Drieluik</t>
  </si>
  <si>
    <t>HAG2012/PF21</t>
  </si>
  <si>
    <t xml:space="preserve">Tempus Arti, Internationale Triënnale voor hedendaagse beeldende kunst </t>
  </si>
  <si>
    <t xml:space="preserve">Regionaal Landschap Noord-Hageland vzw </t>
  </si>
  <si>
    <t>HAG2012/PF22</t>
  </si>
  <si>
    <t>Natuursteen in het Hageland</t>
  </si>
  <si>
    <t>HAG2013/PF03</t>
  </si>
  <si>
    <t>Het Hageland ontdekken met de GPS: initiatie voor basisscholen</t>
  </si>
  <si>
    <t xml:space="preserve">BB projecten vzw namens vzw plattelandsklassen vzw </t>
  </si>
  <si>
    <t>HAG2013/PF16</t>
  </si>
  <si>
    <t>Plattelandspad Bierbeek Lovenjoel</t>
  </si>
  <si>
    <t>Regionaal Landschap Zuid-Hageland vzw</t>
  </si>
  <si>
    <t>HAG2013/PF19</t>
  </si>
  <si>
    <t>Toeristisch-recreatieve ontsluiting van de Getevallei fase 1</t>
  </si>
  <si>
    <t>HAG2013/PF25</t>
  </si>
  <si>
    <t>Quiz me quicktoer in het Hageland</t>
  </si>
  <si>
    <t>Stadsbestuur Scherpenheuvel-Zichem</t>
  </si>
  <si>
    <t>HAG2008/PF01</t>
  </si>
  <si>
    <t>Ontsluiting van de Maagdentoren in Zichem: Bouw van een fietsbrug</t>
  </si>
  <si>
    <t>Gemeente Hoegaarden</t>
  </si>
  <si>
    <t>HAG2008/PF08</t>
  </si>
  <si>
    <t>Historisch brouwleerpad 'De Beekbrouwers'</t>
  </si>
  <si>
    <t>HAG2008/PF09</t>
  </si>
  <si>
    <t>Verbetering Velpestraat-Aarschotsesteenweg in het kader van de realisatie van het fietsknooppuntennetwerk Hageland</t>
  </si>
  <si>
    <t>HAG2010/PF02</t>
  </si>
  <si>
    <t>Plaatsing van toeristische infoborden in Landen</t>
  </si>
  <si>
    <t>Gemeentebestuur Bekkevoort</t>
  </si>
  <si>
    <t>HAG2010/PF11</t>
  </si>
  <si>
    <t>Pastorij Molenbeek</t>
  </si>
  <si>
    <t>Gemeente Geetbets</t>
  </si>
  <si>
    <t>HAG2010/PF19</t>
  </si>
  <si>
    <t>Toeristische ontsluiting van Crashsite Grazen met "Pilotenroute"</t>
  </si>
  <si>
    <t>HAG2010/PF22</t>
  </si>
  <si>
    <t>Maquette vestenwandeling</t>
  </si>
  <si>
    <t xml:space="preserve">Provincie Vlaams - Brabant, Dienst Mobiliteit </t>
  </si>
  <si>
    <t>HAG2012/PF09</t>
  </si>
  <si>
    <t>Bebording buurt - en voetwegen</t>
  </si>
  <si>
    <t>Watering 'De Molenbeek'</t>
  </si>
  <si>
    <t>HAG2012/PF11</t>
  </si>
  <si>
    <t>Waterwegwijzers</t>
  </si>
  <si>
    <t>Culturele dorpsraad Waanrode vzw</t>
  </si>
  <si>
    <t>HAG2013/PF01</t>
  </si>
  <si>
    <t>Waanrode, een bloemendorp met rozen</t>
  </si>
  <si>
    <t>AGB Landen</t>
  </si>
  <si>
    <t>HAG2013/PF06</t>
  </si>
  <si>
    <t>Heraanleg natuur- en recreatiegebied 'de Beemden' (1e reserveproject)</t>
  </si>
  <si>
    <t>Gemeentebestuur Tielt-Wingene</t>
  </si>
  <si>
    <t>HAG2013/PF32</t>
  </si>
  <si>
    <t>Toeristische ontsluiting van de uitkijktoren in hartje Hageland</t>
  </si>
  <si>
    <t>vzw Gezinsactiviteitencentrum Het Balanske</t>
  </si>
  <si>
    <t>HAG2009/PF17</t>
  </si>
  <si>
    <t>Wellnesscentrum Het Balanske</t>
  </si>
  <si>
    <t>Landelijke Thuiszorg vzw</t>
  </si>
  <si>
    <t>HAG2008/PF10</t>
  </si>
  <si>
    <t>Gastgezinnen op het platteland</t>
  </si>
  <si>
    <t>Voedselteams vzw</t>
  </si>
  <si>
    <t>HAG2008/PF14</t>
  </si>
  <si>
    <t>Netwerk Hagelandse korte keten</t>
  </si>
  <si>
    <t>Culturele Dorpsraad vzw Waanrode</t>
  </si>
  <si>
    <t>HAG2009/PF01</t>
  </si>
  <si>
    <t>Mobiel secretariaat voor openluchtmanifestaties</t>
  </si>
  <si>
    <t>ACW Verbond Leuven</t>
  </si>
  <si>
    <t>HAG2009/PF08</t>
  </si>
  <si>
    <t>Vrijwilligers bedanken vrijwilligers</t>
  </si>
  <si>
    <t>vzw STORZO</t>
  </si>
  <si>
    <t>HAG2009/PF10</t>
  </si>
  <si>
    <t>Nieuwbouw administratieve lokalen</t>
  </si>
  <si>
    <t>Landelijke Kinderopvang vzw</t>
  </si>
  <si>
    <t>HAG2009/PF15</t>
  </si>
  <si>
    <t>Gezonde voeding &amp; tussendoortjes in de kinderopvang</t>
  </si>
  <si>
    <t>Christelijke Mutualiteit Leuven</t>
  </si>
  <si>
    <t>HAG2009/PF16</t>
  </si>
  <si>
    <t>Beeldcommunicatie en thuiszorgmonitoring voor ouderen op het platteland voor veiligheid en contact</t>
  </si>
  <si>
    <t>Jeugdhuis 't Paenhuys</t>
  </si>
  <si>
    <t>HAG2010/PF01</t>
  </si>
  <si>
    <t>Paenhuys-INC-Lusief</t>
  </si>
  <si>
    <t>CAW Hageland</t>
  </si>
  <si>
    <t>HAG2010/PF10</t>
  </si>
  <si>
    <t>Het uitbouwen van een mobiel Jongeren advies centrum (JAC) in een landelijke omgeving</t>
  </si>
  <si>
    <t>VPW Gewest Zoutleeuw afdeling 10 Budingen</t>
  </si>
  <si>
    <t>HAG2010/PF12</t>
  </si>
  <si>
    <t>Renovatie jeugdlokalen Chiro Jocus Budingen</t>
  </si>
  <si>
    <t>Wit-Gele Kruis Vlaams-Brabant</t>
  </si>
  <si>
    <t>HAG2011/PF02</t>
  </si>
  <si>
    <t>Veiligheid door permanentie</t>
  </si>
  <si>
    <t>vzw Jeugdwerking Parochie St. Martinus Lubbeek</t>
  </si>
  <si>
    <t>HAG2011/PF06</t>
  </si>
  <si>
    <t>Martinus bouwt!</t>
  </si>
  <si>
    <t xml:space="preserve">Centrum Therapeutisch Paardrijden vzw </t>
  </si>
  <si>
    <t>HAG2012/PF05</t>
  </si>
  <si>
    <t>Overname Tinkerbed</t>
  </si>
  <si>
    <t>Leuven-Hageland Mobiel vzw</t>
  </si>
  <si>
    <t>HAG2012/PF18</t>
  </si>
  <si>
    <t>Anders mobiel op het Platteland</t>
  </si>
  <si>
    <t>vzw Chiro Roosbeek</t>
  </si>
  <si>
    <t>HAG2013/PF05</t>
  </si>
  <si>
    <t>Afbraak en vervangende nieuwbouw jeugdlokalen Chiro Roosbeek</t>
  </si>
  <si>
    <t>HAG2013/PF13</t>
  </si>
  <si>
    <t>Het smaakparadijs</t>
  </si>
  <si>
    <t>Chiro Crescendo beheer</t>
  </si>
  <si>
    <t>HAG2013/PF21</t>
  </si>
  <si>
    <t>Chiro Crescendo bouwt aan de toekomst</t>
  </si>
  <si>
    <t>K.F. De Ware Vrienden vzw</t>
  </si>
  <si>
    <t>HAG2013/PF22</t>
  </si>
  <si>
    <t>Er zit muziek in Kortrijk-Dutsel Kermis</t>
  </si>
  <si>
    <t>Vormingsplus Oost-Brabant vzw</t>
  </si>
  <si>
    <t>HAG2013/PF23</t>
  </si>
  <si>
    <t>Levensbreed vormingsaanbod voor alle inwoners van het Hageland</t>
  </si>
  <si>
    <t>HAG2013/PF27</t>
  </si>
  <si>
    <t>Multisensorische ruimtes</t>
  </si>
  <si>
    <t>HAG2013/PF31</t>
  </si>
  <si>
    <t>Korte Keten kansen voor het Hageland</t>
  </si>
  <si>
    <t>Stad Scherpenheuvel-Zichem</t>
  </si>
  <si>
    <t>HAG2009/PF03</t>
  </si>
  <si>
    <t>De verenigingsbeurs als brug tussen de inwoners en de overheid</t>
  </si>
  <si>
    <t>OCMW Kortenaken</t>
  </si>
  <si>
    <t>HAG2010/PF16</t>
  </si>
  <si>
    <t>Zitbanken Kleinveld</t>
  </si>
  <si>
    <t>Gemeente Glabbeek</t>
  </si>
  <si>
    <t>HAG2011/PF01</t>
  </si>
  <si>
    <t>Buitenaanleg en inrichting grabbelpaslokalen in Glabbeek</t>
  </si>
  <si>
    <t>Gemeente Boutersem</t>
  </si>
  <si>
    <t>HAG2011/PF04</t>
  </si>
  <si>
    <t>Multifunctionele jeugdlokalen voor een jeugdvriendelijk beleid met kans tot ontmoeting</t>
  </si>
  <si>
    <t>IGS Hofheide</t>
  </si>
  <si>
    <t>HAG2012/PF01</t>
  </si>
  <si>
    <t>Aanleg van een intergemeentelijk memoriaal temidden van een parkbos met vijver</t>
  </si>
  <si>
    <t>HAG2012/PF02</t>
  </si>
  <si>
    <t>Een tweede jeugd voor 't Paenhuys</t>
  </si>
  <si>
    <t>HAG2012/PF17</t>
  </si>
  <si>
    <t>Oudervriendelijke Kortenaken</t>
  </si>
  <si>
    <t>Stadsbestuur Diest</t>
  </si>
  <si>
    <t>HAG2012/PF19</t>
  </si>
  <si>
    <t>Opwaardering speelpleintjes in Webbekom</t>
  </si>
  <si>
    <t>HAG2013/PF10</t>
  </si>
  <si>
    <t>Boutersem SenoirT</t>
  </si>
  <si>
    <t>Gemeente Kortenaken</t>
  </si>
  <si>
    <t>HAG2013/PF15</t>
  </si>
  <si>
    <t>Nieuwbouw jeugdlokaal KLJ Waanrode (3e reserveproject)</t>
  </si>
  <si>
    <t>vzw Parochiale werken van het gewest Diest</t>
  </si>
  <si>
    <t>HAG2009/PF04</t>
  </si>
  <si>
    <t>Renovatiewerken parochiecentrum Webbekom</t>
  </si>
  <si>
    <t>Vereniging Parochiale Werken Gewest Zoutleeuw</t>
  </si>
  <si>
    <t>HAG2008/PF05</t>
  </si>
  <si>
    <t>Uitbouw en renovatie parochiezaal Budingen</t>
  </si>
  <si>
    <t>Vzw Vereniging Parochiale Werken</t>
  </si>
  <si>
    <t>HAG2010/PF06</t>
  </si>
  <si>
    <t>Een nieuw hart voor Holsbeek</t>
  </si>
  <si>
    <t>VZW Parochiale werken Gewest Diest - afdeling Assent</t>
  </si>
  <si>
    <t>HAG2010/PF09</t>
  </si>
  <si>
    <t>Interieurvernieuwing en renovatie toegankelijkheid parochiecentrum "Trefpunt" Assent</t>
  </si>
  <si>
    <t>K.H. Sint Genoveva Oplinter vzw</t>
  </si>
  <si>
    <t>HAG2010/PF21</t>
  </si>
  <si>
    <t>Muzikale oplinter Kermis met verkenning en promotie</t>
  </si>
  <si>
    <t>Vereniging der Parochiale Werken van het gewest Bierbeek VZW</t>
  </si>
  <si>
    <t>HAG2012/PF03</t>
  </si>
  <si>
    <t>Onder de kerktoren: Renovatie en uitbreiding parochiezaal Sint Hilarius Bierbeek</t>
  </si>
  <si>
    <t>vzw De Kring</t>
  </si>
  <si>
    <t>HAG2013/PF11</t>
  </si>
  <si>
    <t>Een duurzame toekomst voor de Kring</t>
  </si>
  <si>
    <t>V.Z.W. Sint-Bernarduskring</t>
  </si>
  <si>
    <t>HAG2013/PF18</t>
  </si>
  <si>
    <t>Zaal Sint-Bernard Lubbeek: vervanging oude ramen door nieuwe</t>
  </si>
  <si>
    <t>Kerkfabriek Sint - Nikolaas Rillaar</t>
  </si>
  <si>
    <t>HAG2010/PF05</t>
  </si>
  <si>
    <t>Renovatie van de parochiezaal Sint-Nikolaas te Rilaar tot polyvalente ontmoetingsruimte</t>
  </si>
  <si>
    <t>HAG2012/PF20</t>
  </si>
  <si>
    <t>Renovatie zaal Sint - Denijs</t>
  </si>
  <si>
    <t>HAG2008/PF03</t>
  </si>
  <si>
    <t>Bouw ontmoetingscentum en renovatie gewezen pastorie Neerwinden</t>
  </si>
  <si>
    <t>Gemeente Linter</t>
  </si>
  <si>
    <t>HAG2008/PF11</t>
  </si>
  <si>
    <t>Herinrichting stationsplein Drieslinter</t>
  </si>
  <si>
    <t>HAG2010/PF07</t>
  </si>
  <si>
    <t>Dorpskern MISKOM: veilig, groen en met aandacht voor erfgoed en sociale cohesie opnieuw ingericht</t>
  </si>
  <si>
    <t>HAG2010/PF24</t>
  </si>
  <si>
    <t>Dorpskernvernieuwing Rummen</t>
  </si>
  <si>
    <t>HAG2013/PF02</t>
  </si>
  <si>
    <t>Herinrichting Stationsplein Geetbets (2e reserveproject)</t>
  </si>
  <si>
    <t>Gemeente Lubbeek</t>
  </si>
  <si>
    <t>HAG2013/PF04</t>
  </si>
  <si>
    <t>Doprskernvernieuwing Binkom: heraanleg schoolomgeving</t>
  </si>
  <si>
    <t>Kerkfabriek Sint-Pietersbanden Vissenaken</t>
  </si>
  <si>
    <t>HAG2013/PF07</t>
  </si>
  <si>
    <t>Renovatie van de pastorie (fase 1) en uitbreiding ervan met lokalen voor de doprsgemeenschap</t>
  </si>
  <si>
    <t>Kerkfabriek O.L. - Vrouw van Vrede Hogen</t>
  </si>
  <si>
    <t>HAG2013/PF09</t>
  </si>
  <si>
    <t>Parochiezaal Hogen - Renovatie van het parochiecentrum</t>
  </si>
  <si>
    <t>HAG2013/PF12</t>
  </si>
  <si>
    <t>Park Opvelp</t>
  </si>
  <si>
    <t>HAG2013/PF14</t>
  </si>
  <si>
    <t>Herinrichting van speelplein en ontmoetingsplaats Bunsbeekse dorpskern</t>
  </si>
  <si>
    <t>vzw 3-poot</t>
  </si>
  <si>
    <t>HAG2009/PF09</t>
  </si>
  <si>
    <t>Levende legendes in het Hageland</t>
  </si>
  <si>
    <t>Regionaal Landschap Zuid-Hageland</t>
  </si>
  <si>
    <t>HAG2010/PF14</t>
  </si>
  <si>
    <t>Ronde van de sapmobiel - appelsap uit eigen boomgaard</t>
  </si>
  <si>
    <t>Natuurpunt Beheer vzw</t>
  </si>
  <si>
    <t>HAG2011/PF05</t>
  </si>
  <si>
    <t>Duurzaam Landschapscentrum Vissenaken</t>
  </si>
  <si>
    <t>De Totale Waanzin</t>
  </si>
  <si>
    <t>HAG2012/PF04</t>
  </si>
  <si>
    <t>Oude Liefde Roest Niet ! (Bijna) Vergeten Oude Volksliederen op CD</t>
  </si>
  <si>
    <t>HAG2012/PF06</t>
  </si>
  <si>
    <t xml:space="preserve">Groeves met een (ijzer)sterk verhaal </t>
  </si>
  <si>
    <t xml:space="preserve">Vzw Wesp </t>
  </si>
  <si>
    <t>HAG2012/PF10</t>
  </si>
  <si>
    <t>Promotie en ontsluiting muzikaal erfgoed Hageland</t>
  </si>
  <si>
    <t>HAG2012/PF13</t>
  </si>
  <si>
    <t xml:space="preserve">Natuurstenen uit Zuid - Hageland </t>
  </si>
  <si>
    <t>HAG2010/PF04</t>
  </si>
  <si>
    <t>Uitwerking erfgoedleerpad met op het routetraject her en der spelelementen op maat van kinderen</t>
  </si>
  <si>
    <t>IGO Leuven DIV</t>
  </si>
  <si>
    <t>HAG2008/PF12</t>
  </si>
  <si>
    <t>Meidoornhagen Zoutleeuw</t>
  </si>
  <si>
    <t>HAG2009/PF13</t>
  </si>
  <si>
    <t>Renovatie verbindingsmuur bezoekerscentrum Rufferdinge</t>
  </si>
  <si>
    <t>HAG2009/PF14</t>
  </si>
  <si>
    <t>Sint-Luciakapel Vertrijk: herstel van het materiële en immateriële erfgoed in de natuurlijke omgeving</t>
  </si>
  <si>
    <t>HAG2010/PF03</t>
  </si>
  <si>
    <t>Stabilisatie en restauratie van de kerkhofmuur te Laar</t>
  </si>
  <si>
    <t>HAG2010/PF15</t>
  </si>
  <si>
    <t>Renovatie Sint-Annakapel</t>
  </si>
  <si>
    <t>Gemeentebestuur Geetbets</t>
  </si>
  <si>
    <t>HAG2012/PF08</t>
  </si>
  <si>
    <t>Viering 200 jaar bestaan paardenmarkt</t>
  </si>
  <si>
    <t>Kerkfabriek Sint-Leonardus</t>
  </si>
  <si>
    <t>HAG2013/PF08</t>
  </si>
  <si>
    <t>Schilderwerken Kapel van de Ossenweg</t>
  </si>
  <si>
    <t>HAG2013/PF20</t>
  </si>
  <si>
    <t>Herdenking 'Slag van Hoegaarden'</t>
  </si>
  <si>
    <t>Unizo Regio Vlaams - Brabant &amp; Brussel vzw</t>
  </si>
  <si>
    <t>HAG2008/PF13</t>
  </si>
  <si>
    <t>Uitbouw van een innovatief economisch toeristisch netwerk</t>
  </si>
  <si>
    <t>Vzw Landschapszorg ABL</t>
  </si>
  <si>
    <t>HAG2010/PF08</t>
  </si>
  <si>
    <t>Schaap+</t>
  </si>
  <si>
    <t>KVLV</t>
  </si>
  <si>
    <t>HAG2010/PF13</t>
  </si>
  <si>
    <t>Startersmap 'Thuisverkoop in de land- en tuinbouw'</t>
  </si>
  <si>
    <t>HAG2010/PF20</t>
  </si>
  <si>
    <t>Leren beheren: Landbouwers en natuurbeheerders leren van elkaar</t>
  </si>
  <si>
    <t>KVLV vzw - Vlaams Brabant</t>
  </si>
  <si>
    <t>HAG2011/PF03</t>
  </si>
  <si>
    <t>Duurzame en innovatieve fruitverwerking in het Hageland</t>
  </si>
  <si>
    <t>HAG2013/PF24</t>
  </si>
  <si>
    <t>Natuurlijke bestuivers ter ondersteuning van de fruittelers</t>
  </si>
  <si>
    <t>Unizo Hageland</t>
  </si>
  <si>
    <t>HAG2013/PF26</t>
  </si>
  <si>
    <t>Hageland online</t>
  </si>
  <si>
    <t>HAG2008/PF04</t>
  </si>
  <si>
    <t>Fruitteelt in het Hageland: nieuwe kansen voor producenten</t>
  </si>
  <si>
    <t>Totale project-kost 2007</t>
  </si>
  <si>
    <t xml:space="preserve">reserve project werd effectief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</si>
</sst>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B_E_F_-;\-* #,##0.00\ _B_E_F_-;_-* &quot;-&quot;??\ _B_E_F_-;_-@_-"/>
    <numFmt numFmtId="165" formatCode="_-[$€-2]\ * #,##0.00_-;\-[$€-2]\ * #,##0.00_-;_-[$€-2]\ * &quot;-&quot;??_-;_-@_-"/>
    <numFmt numFmtId="166" formatCode="_ [$€-413]\ * #,##0.00_ ;_ [$€-413]\ * \-#,##0.00_ ;_ [$€-413]\ * &quot;-&quot;??_ ;_ @_ "/>
    <numFmt numFmtId="167" formatCode="&quot;€&quot;\ #,##0.00"/>
    <numFmt numFmtId="168" formatCode="#,##0.00\ &quot;€&quot;"/>
    <numFmt numFmtId="169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u/>
      <sz val="6"/>
      <name val="Arial"/>
      <family val="2"/>
    </font>
    <font>
      <strike/>
      <sz val="1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6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165" fontId="2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3" fillId="4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165" fontId="3" fillId="4" borderId="7" xfId="2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6" fontId="5" fillId="0" borderId="4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9" fontId="11" fillId="0" borderId="4" xfId="0" applyNumberFormat="1" applyFont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right" vertical="center" wrapText="1"/>
    </xf>
    <xf numFmtId="166" fontId="5" fillId="0" borderId="3" xfId="2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166" fontId="8" fillId="0" borderId="4" xfId="7" applyNumberFormat="1" applyFont="1" applyFill="1" applyBorder="1" applyAlignment="1">
      <alignment horizontal="right" vertical="center" wrapText="1"/>
    </xf>
    <xf numFmtId="166" fontId="8" fillId="0" borderId="2" xfId="7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166" fontId="5" fillId="0" borderId="4" xfId="8" applyNumberFormat="1" applyFont="1" applyFill="1" applyBorder="1" applyAlignment="1">
      <alignment horizontal="right" vertical="center"/>
    </xf>
    <xf numFmtId="166" fontId="5" fillId="0" borderId="3" xfId="8" applyNumberFormat="1" applyFont="1" applyFill="1" applyBorder="1" applyAlignment="1">
      <alignment horizontal="right" vertical="center"/>
    </xf>
    <xf numFmtId="166" fontId="5" fillId="0" borderId="3" xfId="8" applyNumberFormat="1" applyFont="1" applyBorder="1" applyAlignment="1">
      <alignment horizontal="right" vertical="center"/>
    </xf>
    <xf numFmtId="9" fontId="11" fillId="0" borderId="4" xfId="0" applyNumberFormat="1" applyFont="1" applyFill="1" applyBorder="1" applyAlignment="1">
      <alignment horizontal="center" vertical="center"/>
    </xf>
    <xf numFmtId="166" fontId="8" fillId="5" borderId="2" xfId="7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5" fillId="3" borderId="3" xfId="8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166" fontId="8" fillId="0" borderId="2" xfId="7" applyNumberFormat="1" applyFont="1" applyFill="1" applyBorder="1" applyAlignment="1">
      <alignment horizontal="right" vertical="top" wrapText="1"/>
    </xf>
    <xf numFmtId="166" fontId="8" fillId="3" borderId="2" xfId="7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166" fontId="5" fillId="3" borderId="3" xfId="2" applyNumberFormat="1" applyFont="1" applyFill="1" applyBorder="1" applyAlignment="1">
      <alignment horizontal="right" vertical="center"/>
    </xf>
    <xf numFmtId="166" fontId="8" fillId="0" borderId="6" xfId="7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0" xfId="0" applyFont="1" applyFill="1" applyAlignment="1">
      <alignment vertical="center" wrapText="1"/>
    </xf>
    <xf numFmtId="166" fontId="2" fillId="0" borderId="3" xfId="8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wrapText="1"/>
    </xf>
    <xf numFmtId="165" fontId="3" fillId="4" borderId="7" xfId="9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66" fontId="2" fillId="0" borderId="3" xfId="9" applyNumberFormat="1" applyFont="1" applyBorder="1" applyAlignment="1">
      <alignment horizontal="right" vertical="center"/>
    </xf>
    <xf numFmtId="166" fontId="2" fillId="0" borderId="3" xfId="9" applyNumberFormat="1" applyFont="1" applyFill="1" applyBorder="1" applyAlignment="1">
      <alignment horizontal="right" vertical="center" wrapText="1"/>
    </xf>
    <xf numFmtId="166" fontId="2" fillId="0" borderId="3" xfId="9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9" fontId="11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6" fontId="2" fillId="7" borderId="3" xfId="9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65" fontId="3" fillId="4" borderId="1" xfId="9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166" fontId="2" fillId="0" borderId="4" xfId="8" applyNumberFormat="1" applyFont="1" applyFill="1" applyBorder="1" applyAlignment="1">
      <alignment horizontal="right" vertical="center"/>
    </xf>
    <xf numFmtId="166" fontId="2" fillId="0" borderId="4" xfId="9" applyNumberFormat="1" applyFont="1" applyFill="1" applyBorder="1" applyAlignment="1">
      <alignment horizontal="right" vertical="center" wrapText="1"/>
    </xf>
    <xf numFmtId="166" fontId="2" fillId="0" borderId="3" xfId="8" applyNumberFormat="1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center" vertical="center"/>
    </xf>
    <xf numFmtId="166" fontId="15" fillId="0" borderId="2" xfId="7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vertical="center" wrapText="1"/>
    </xf>
    <xf numFmtId="166" fontId="2" fillId="3" borderId="3" xfId="8" applyNumberFormat="1" applyFont="1" applyFill="1" applyBorder="1" applyAlignment="1">
      <alignment horizontal="right" vertical="center"/>
    </xf>
    <xf numFmtId="9" fontId="11" fillId="3" borderId="3" xfId="0" applyNumberFormat="1" applyFont="1" applyFill="1" applyBorder="1" applyAlignment="1">
      <alignment horizontal="center" vertical="center"/>
    </xf>
    <xf numFmtId="166" fontId="2" fillId="3" borderId="3" xfId="9" applyNumberFormat="1" applyFont="1" applyFill="1" applyBorder="1" applyAlignment="1">
      <alignment horizontal="right" vertical="center" wrapText="1"/>
    </xf>
    <xf numFmtId="166" fontId="2" fillId="0" borderId="4" xfId="9" applyNumberFormat="1" applyFont="1" applyBorder="1" applyAlignment="1">
      <alignment horizontal="right" vertical="center"/>
    </xf>
    <xf numFmtId="166" fontId="2" fillId="3" borderId="3" xfId="9" applyNumberFormat="1" applyFont="1" applyFill="1" applyBorder="1" applyAlignment="1">
      <alignment horizontal="right" vertical="center"/>
    </xf>
    <xf numFmtId="9" fontId="11" fillId="3" borderId="5" xfId="0" applyNumberFormat="1" applyFont="1" applyFill="1" applyBorder="1" applyAlignment="1">
      <alignment horizontal="center" vertical="center"/>
    </xf>
    <xf numFmtId="166" fontId="8" fillId="0" borderId="3" xfId="7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166" fontId="2" fillId="0" borderId="4" xfId="9" applyNumberFormat="1" applyFont="1" applyFill="1" applyBorder="1" applyAlignment="1">
      <alignment horizontal="right" vertical="center"/>
    </xf>
    <xf numFmtId="9" fontId="11" fillId="0" borderId="8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horizontal="right" vertical="center" wrapText="1"/>
    </xf>
    <xf numFmtId="166" fontId="19" fillId="8" borderId="3" xfId="7" applyNumberFormat="1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center" vertical="center" wrapText="1"/>
    </xf>
    <xf numFmtId="166" fontId="19" fillId="6" borderId="3" xfId="9" applyNumberFormat="1" applyFont="1" applyFill="1" applyBorder="1" applyAlignment="1">
      <alignment horizontal="right" vertical="center"/>
    </xf>
    <xf numFmtId="9" fontId="11" fillId="6" borderId="3" xfId="0" applyNumberFormat="1" applyFont="1" applyFill="1" applyBorder="1" applyAlignment="1">
      <alignment horizontal="center" vertical="center"/>
    </xf>
    <xf numFmtId="166" fontId="19" fillId="6" borderId="3" xfId="9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166" fontId="20" fillId="0" borderId="4" xfId="9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66" fontId="8" fillId="3" borderId="4" xfId="7" applyNumberFormat="1" applyFont="1" applyFill="1" applyBorder="1" applyAlignment="1">
      <alignment horizontal="right" vertical="center" wrapText="1"/>
    </xf>
    <xf numFmtId="166" fontId="15" fillId="3" borderId="3" xfId="7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vertical="center" wrapText="1"/>
    </xf>
    <xf numFmtId="166" fontId="19" fillId="6" borderId="3" xfId="8" applyNumberFormat="1" applyFont="1" applyFill="1" applyBorder="1" applyAlignment="1">
      <alignment horizontal="right" vertical="center"/>
    </xf>
    <xf numFmtId="166" fontId="2" fillId="3" borderId="3" xfId="7" applyNumberFormat="1" applyFont="1" applyFill="1" applyBorder="1" applyAlignment="1">
      <alignment horizontal="right" vertical="center" wrapText="1"/>
    </xf>
    <xf numFmtId="166" fontId="2" fillId="3" borderId="10" xfId="8" applyNumberFormat="1" applyFont="1" applyFill="1" applyBorder="1" applyAlignment="1">
      <alignment horizontal="right" vertical="center"/>
    </xf>
    <xf numFmtId="9" fontId="11" fillId="3" borderId="10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166" fontId="15" fillId="3" borderId="11" xfId="7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2" fillId="3" borderId="9" xfId="9" applyNumberFormat="1" applyFont="1" applyFill="1" applyBorder="1" applyAlignment="1">
      <alignment horizontal="right" vertical="center"/>
    </xf>
    <xf numFmtId="9" fontId="11" fillId="0" borderId="12" xfId="0" applyNumberFormat="1" applyFont="1" applyFill="1" applyBorder="1" applyAlignment="1">
      <alignment horizontal="center" vertical="center"/>
    </xf>
    <xf numFmtId="166" fontId="2" fillId="0" borderId="9" xfId="9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166" fontId="2" fillId="0" borderId="13" xfId="9" applyNumberFormat="1" applyFont="1" applyFill="1" applyBorder="1" applyAlignment="1">
      <alignment horizontal="right" vertical="center" wrapText="1"/>
    </xf>
    <xf numFmtId="0" fontId="22" fillId="6" borderId="3" xfId="0" applyFont="1" applyFill="1" applyBorder="1" applyAlignment="1">
      <alignment horizontal="right" vertical="center" wrapText="1"/>
    </xf>
    <xf numFmtId="167" fontId="19" fillId="8" borderId="3" xfId="7" applyNumberFormat="1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center" vertical="center" wrapText="1"/>
    </xf>
    <xf numFmtId="165" fontId="7" fillId="6" borderId="9" xfId="9" applyFont="1" applyFill="1" applyBorder="1" applyAlignment="1">
      <alignment vertical="center"/>
    </xf>
    <xf numFmtId="9" fontId="7" fillId="6" borderId="12" xfId="0" applyNumberFormat="1" applyFont="1" applyFill="1" applyBorder="1" applyAlignment="1">
      <alignment horizontal="center" vertical="center"/>
    </xf>
    <xf numFmtId="165" fontId="22" fillId="6" borderId="9" xfId="9" applyFont="1" applyFill="1" applyBorder="1" applyAlignment="1">
      <alignment vertical="center" wrapText="1"/>
    </xf>
    <xf numFmtId="165" fontId="22" fillId="6" borderId="3" xfId="9" applyFont="1" applyFill="1" applyBorder="1" applyAlignment="1">
      <alignment vertical="center" wrapText="1"/>
    </xf>
    <xf numFmtId="166" fontId="2" fillId="0" borderId="3" xfId="8" applyNumberFormat="1" applyFont="1" applyFill="1" applyBorder="1" applyAlignment="1">
      <alignment horizontal="right" vertical="center" wrapText="1"/>
    </xf>
    <xf numFmtId="166" fontId="2" fillId="0" borderId="4" xfId="8" applyNumberFormat="1" applyFont="1" applyFill="1" applyBorder="1" applyAlignment="1">
      <alignment horizontal="right" vertical="center" wrapText="1"/>
    </xf>
    <xf numFmtId="0" fontId="3" fillId="4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165" fontId="3" fillId="4" borderId="1" xfId="11" applyFont="1" applyFill="1" applyBorder="1" applyAlignment="1">
      <alignment horizontal="center" vertical="center" wrapText="1"/>
    </xf>
    <xf numFmtId="0" fontId="6" fillId="4" borderId="1" xfId="1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10" applyFont="1" applyBorder="1" applyAlignment="1">
      <alignment vertical="center" wrapText="1"/>
    </xf>
    <xf numFmtId="0" fontId="2" fillId="0" borderId="3" xfId="10" applyFont="1" applyFill="1" applyBorder="1" applyAlignment="1">
      <alignment vertical="center" wrapText="1"/>
    </xf>
    <xf numFmtId="0" fontId="7" fillId="0" borderId="3" xfId="10" applyFont="1" applyFill="1" applyBorder="1" applyAlignment="1">
      <alignment horizontal="center" vertical="center" wrapText="1"/>
    </xf>
    <xf numFmtId="166" fontId="2" fillId="0" borderId="3" xfId="11" applyNumberFormat="1" applyFont="1" applyFill="1" applyBorder="1" applyAlignment="1">
      <alignment horizontal="right" vertical="center"/>
    </xf>
    <xf numFmtId="9" fontId="11" fillId="0" borderId="5" xfId="10" applyNumberFormat="1" applyFont="1" applyBorder="1" applyAlignment="1">
      <alignment horizontal="center" vertical="center"/>
    </xf>
    <xf numFmtId="166" fontId="18" fillId="0" borderId="4" xfId="11" applyNumberFormat="1" applyFont="1" applyFill="1" applyBorder="1" applyAlignment="1">
      <alignment horizontal="right" vertical="center" wrapText="1"/>
    </xf>
    <xf numFmtId="9" fontId="11" fillId="0" borderId="3" xfId="10" applyNumberFormat="1" applyFont="1" applyFill="1" applyBorder="1" applyAlignment="1">
      <alignment horizontal="center" vertical="center"/>
    </xf>
    <xf numFmtId="9" fontId="11" fillId="0" borderId="5" xfId="10" applyNumberFormat="1" applyFont="1" applyFill="1" applyBorder="1" applyAlignment="1">
      <alignment horizontal="center" vertical="center"/>
    </xf>
    <xf numFmtId="166" fontId="18" fillId="0" borderId="3" xfId="11" applyNumberFormat="1" applyFont="1" applyFill="1" applyBorder="1" applyAlignment="1">
      <alignment horizontal="right" vertical="center" wrapText="1"/>
    </xf>
    <xf numFmtId="0" fontId="2" fillId="0" borderId="9" xfId="10" applyFont="1" applyFill="1" applyBorder="1" applyAlignment="1">
      <alignment vertical="center" wrapText="1"/>
    </xf>
    <xf numFmtId="166" fontId="2" fillId="3" borderId="11" xfId="7" applyNumberFormat="1" applyFont="1" applyFill="1" applyBorder="1" applyAlignment="1">
      <alignment horizontal="right" vertical="center" wrapText="1"/>
    </xf>
    <xf numFmtId="9" fontId="11" fillId="0" borderId="12" xfId="10" applyNumberFormat="1" applyFont="1" applyFill="1" applyBorder="1" applyAlignment="1">
      <alignment horizontal="center" vertical="center"/>
    </xf>
    <xf numFmtId="166" fontId="18" fillId="0" borderId="9" xfId="11" applyNumberFormat="1" applyFont="1" applyFill="1" applyBorder="1" applyAlignment="1">
      <alignment horizontal="right" vertical="center" wrapText="1"/>
    </xf>
    <xf numFmtId="0" fontId="23" fillId="0" borderId="3" xfId="10" applyFont="1" applyFill="1" applyBorder="1" applyAlignment="1">
      <alignment vertical="center" wrapText="1"/>
    </xf>
    <xf numFmtId="166" fontId="2" fillId="0" borderId="6" xfId="7" applyNumberFormat="1" applyFont="1" applyFill="1" applyBorder="1" applyAlignment="1">
      <alignment horizontal="right" vertical="center" wrapText="1"/>
    </xf>
    <xf numFmtId="166" fontId="2" fillId="0" borderId="3" xfId="7" applyNumberFormat="1" applyFont="1" applyFill="1" applyBorder="1" applyAlignment="1">
      <alignment horizontal="right" vertical="center" wrapText="1"/>
    </xf>
    <xf numFmtId="166" fontId="24" fillId="0" borderId="3" xfId="7" applyNumberFormat="1" applyFont="1" applyFill="1" applyBorder="1" applyAlignment="1">
      <alignment horizontal="right" vertical="center" wrapText="1"/>
    </xf>
    <xf numFmtId="0" fontId="25" fillId="0" borderId="3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165" fontId="26" fillId="0" borderId="0" xfId="9" applyFont="1" applyAlignment="1">
      <alignment horizontal="left" vertical="center"/>
    </xf>
    <xf numFmtId="165" fontId="3" fillId="0" borderId="0" xfId="9" applyFont="1" applyAlignment="1">
      <alignment horizontal="center" vertical="center"/>
    </xf>
    <xf numFmtId="0" fontId="15" fillId="0" borderId="0" xfId="10" applyAlignment="1">
      <alignment horizontal="center" vertical="center"/>
    </xf>
    <xf numFmtId="0" fontId="4" fillId="0" borderId="0" xfId="10" applyFont="1" applyAlignment="1">
      <alignment horizontal="center" vertical="center"/>
    </xf>
    <xf numFmtId="165" fontId="4" fillId="0" borderId="0" xfId="9" applyFont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6" fillId="0" borderId="0" xfId="10" applyFont="1" applyAlignment="1">
      <alignment horizontal="center" vertical="center"/>
    </xf>
    <xf numFmtId="165" fontId="26" fillId="0" borderId="0" xfId="9" applyFont="1" applyAlignment="1">
      <alignment horizontal="center" vertical="center"/>
    </xf>
    <xf numFmtId="0" fontId="3" fillId="0" borderId="7" xfId="10" applyFont="1" applyBorder="1" applyAlignment="1">
      <alignment horizontal="center" vertical="center" wrapText="1"/>
    </xf>
    <xf numFmtId="165" fontId="3" fillId="0" borderId="7" xfId="9" applyFont="1" applyBorder="1" applyAlignment="1">
      <alignment horizontal="center" vertical="center" wrapText="1"/>
    </xf>
    <xf numFmtId="0" fontId="6" fillId="0" borderId="7" xfId="10" applyFont="1" applyBorder="1" applyAlignment="1">
      <alignment horizontal="center" vertical="center" wrapText="1"/>
    </xf>
    <xf numFmtId="0" fontId="3" fillId="0" borderId="0" xfId="10" applyFont="1" applyAlignment="1">
      <alignment horizontal="center" vertical="center" wrapText="1"/>
    </xf>
    <xf numFmtId="49" fontId="2" fillId="3" borderId="3" xfId="10" applyNumberFormat="1" applyFont="1" applyFill="1" applyBorder="1" applyAlignment="1">
      <alignment horizontal="center" vertical="center" wrapText="1"/>
    </xf>
    <xf numFmtId="0" fontId="2" fillId="3" borderId="3" xfId="10" applyFont="1" applyFill="1" applyBorder="1" applyAlignment="1">
      <alignment horizontal="center" vertical="center"/>
    </xf>
    <xf numFmtId="0" fontId="2" fillId="3" borderId="3" xfId="10" applyFont="1" applyFill="1" applyBorder="1" applyAlignment="1">
      <alignment horizontal="center" vertical="center" wrapText="1"/>
    </xf>
    <xf numFmtId="165" fontId="2" fillId="3" borderId="3" xfId="11" applyFont="1" applyFill="1" applyBorder="1" applyAlignment="1">
      <alignment horizontal="right" vertical="center"/>
    </xf>
    <xf numFmtId="10" fontId="11" fillId="3" borderId="3" xfId="10" applyNumberFormat="1" applyFont="1" applyFill="1" applyBorder="1" applyAlignment="1">
      <alignment horizontal="center" vertical="center"/>
    </xf>
    <xf numFmtId="165" fontId="2" fillId="3" borderId="3" xfId="11" applyFont="1" applyFill="1" applyBorder="1" applyAlignment="1">
      <alignment horizontal="right" vertical="center" wrapText="1"/>
    </xf>
    <xf numFmtId="0" fontId="15" fillId="3" borderId="0" xfId="10" applyFill="1" applyBorder="1" applyAlignment="1">
      <alignment horizontal="center" vertical="center" wrapText="1"/>
    </xf>
    <xf numFmtId="49" fontId="18" fillId="3" borderId="3" xfId="10" applyNumberFormat="1" applyFont="1" applyFill="1" applyBorder="1" applyAlignment="1">
      <alignment horizontal="center" vertical="center"/>
    </xf>
    <xf numFmtId="0" fontId="18" fillId="3" borderId="3" xfId="10" applyFont="1" applyFill="1" applyBorder="1" applyAlignment="1">
      <alignment horizontal="center" vertical="center" wrapText="1"/>
    </xf>
    <xf numFmtId="168" fontId="2" fillId="3" borderId="3" xfId="10" applyNumberFormat="1" applyFont="1" applyFill="1" applyBorder="1" applyAlignment="1">
      <alignment horizontal="right" vertical="center" wrapText="1"/>
    </xf>
    <xf numFmtId="49" fontId="18" fillId="3" borderId="3" xfId="10" applyNumberFormat="1" applyFont="1" applyFill="1" applyBorder="1" applyAlignment="1">
      <alignment horizontal="center" vertical="center" wrapText="1"/>
    </xf>
    <xf numFmtId="0" fontId="18" fillId="3" borderId="3" xfId="10" applyFont="1" applyFill="1" applyBorder="1" applyAlignment="1">
      <alignment horizontal="center" vertical="center"/>
    </xf>
    <xf numFmtId="165" fontId="2" fillId="3" borderId="3" xfId="9" applyFont="1" applyFill="1" applyBorder="1" applyAlignment="1">
      <alignment horizontal="right" vertical="center"/>
    </xf>
    <xf numFmtId="0" fontId="2" fillId="3" borderId="0" xfId="10" applyFont="1" applyFill="1" applyBorder="1" applyAlignment="1">
      <alignment horizontal="center" vertical="center" wrapText="1"/>
    </xf>
    <xf numFmtId="165" fontId="15" fillId="0" borderId="0" xfId="9" applyAlignment="1">
      <alignment horizontal="center" vertical="center"/>
    </xf>
    <xf numFmtId="0" fontId="2" fillId="0" borderId="0" xfId="10" applyFont="1" applyAlignment="1">
      <alignment horizontal="center" vertical="center"/>
    </xf>
    <xf numFmtId="0" fontId="26" fillId="0" borderId="7" xfId="10" applyFont="1" applyBorder="1" applyAlignment="1">
      <alignment horizontal="center" vertical="center" wrapText="1"/>
    </xf>
    <xf numFmtId="9" fontId="11" fillId="3" borderId="3" xfId="10" applyNumberFormat="1" applyFont="1" applyFill="1" applyBorder="1" applyAlignment="1">
      <alignment horizontal="center" vertical="center"/>
    </xf>
    <xf numFmtId="0" fontId="15" fillId="3" borderId="3" xfId="10" applyFill="1" applyBorder="1" applyAlignment="1">
      <alignment horizontal="center" vertical="center" wrapText="1"/>
    </xf>
    <xf numFmtId="166" fontId="2" fillId="3" borderId="3" xfId="11" applyNumberFormat="1" applyFont="1" applyFill="1" applyBorder="1" applyAlignment="1">
      <alignment horizontal="right" vertical="center"/>
    </xf>
    <xf numFmtId="166" fontId="2" fillId="3" borderId="3" xfId="10" applyNumberFormat="1" applyFont="1" applyFill="1" applyBorder="1" applyAlignment="1">
      <alignment horizontal="right" vertical="center" wrapText="1"/>
    </xf>
    <xf numFmtId="10" fontId="28" fillId="3" borderId="3" xfId="10" applyNumberFormat="1" applyFont="1" applyFill="1" applyBorder="1" applyAlignment="1">
      <alignment horizontal="center" vertical="center"/>
    </xf>
    <xf numFmtId="166" fontId="2" fillId="3" borderId="3" xfId="10" applyNumberFormat="1" applyFont="1" applyFill="1" applyBorder="1" applyAlignment="1">
      <alignment horizontal="right" vertical="center"/>
    </xf>
    <xf numFmtId="166" fontId="2" fillId="3" borderId="3" xfId="10" applyNumberFormat="1" applyFont="1" applyFill="1" applyBorder="1" applyAlignment="1">
      <alignment horizontal="right"/>
    </xf>
    <xf numFmtId="49" fontId="2" fillId="3" borderId="3" xfId="10" applyNumberFormat="1" applyFont="1" applyFill="1" applyBorder="1" applyAlignment="1">
      <alignment horizontal="center" vertical="center"/>
    </xf>
    <xf numFmtId="9" fontId="28" fillId="3" borderId="3" xfId="10" applyNumberFormat="1" applyFont="1" applyFill="1" applyBorder="1" applyAlignment="1">
      <alignment horizontal="center" vertical="center"/>
    </xf>
    <xf numFmtId="49" fontId="2" fillId="3" borderId="9" xfId="10" applyNumberFormat="1" applyFont="1" applyFill="1" applyBorder="1" applyAlignment="1">
      <alignment horizontal="center" vertical="center" wrapText="1"/>
    </xf>
    <xf numFmtId="0" fontId="2" fillId="3" borderId="9" xfId="10" applyFont="1" applyFill="1" applyBorder="1" applyAlignment="1">
      <alignment horizontal="center" vertical="center"/>
    </xf>
    <xf numFmtId="9" fontId="28" fillId="3" borderId="9" xfId="10" applyNumberFormat="1" applyFont="1" applyFill="1" applyBorder="1" applyAlignment="1">
      <alignment horizontal="center" vertical="center"/>
    </xf>
    <xf numFmtId="166" fontId="18" fillId="3" borderId="3" xfId="9" applyNumberFormat="1" applyFont="1" applyFill="1" applyBorder="1" applyAlignment="1">
      <alignment horizontal="right" vertical="center"/>
    </xf>
    <xf numFmtId="10" fontId="11" fillId="3" borderId="3" xfId="10" applyNumberFormat="1" applyFont="1" applyFill="1" applyBorder="1" applyAlignment="1">
      <alignment horizontal="center" vertical="center" wrapText="1"/>
    </xf>
    <xf numFmtId="10" fontId="29" fillId="3" borderId="3" xfId="10" applyNumberFormat="1" applyFont="1" applyFill="1" applyBorder="1" applyAlignment="1">
      <alignment horizontal="center" vertical="center"/>
    </xf>
    <xf numFmtId="166" fontId="18" fillId="3" borderId="3" xfId="10" applyNumberFormat="1" applyFont="1" applyFill="1" applyBorder="1" applyAlignment="1">
      <alignment horizontal="right" vertical="center" wrapText="1"/>
    </xf>
    <xf numFmtId="166" fontId="18" fillId="3" borderId="3" xfId="10" applyNumberFormat="1" applyFont="1" applyFill="1" applyBorder="1" applyAlignment="1">
      <alignment horizontal="right" vertical="center"/>
    </xf>
    <xf numFmtId="166" fontId="18" fillId="3" borderId="3" xfId="10" applyNumberFormat="1" applyFont="1" applyFill="1" applyBorder="1" applyAlignment="1">
      <alignment horizontal="right"/>
    </xf>
    <xf numFmtId="49" fontId="18" fillId="3" borderId="3" xfId="10" applyNumberFormat="1" applyFont="1" applyFill="1" applyBorder="1" applyAlignment="1">
      <alignment horizontal="center" vertical="center" shrinkToFit="1"/>
    </xf>
    <xf numFmtId="165" fontId="2" fillId="3" borderId="3" xfId="9" applyFont="1" applyFill="1" applyBorder="1" applyAlignment="1">
      <alignment horizontal="center" vertical="center"/>
    </xf>
    <xf numFmtId="0" fontId="18" fillId="3" borderId="0" xfId="10" applyFont="1" applyFill="1" applyBorder="1" applyAlignment="1">
      <alignment horizontal="center" vertical="center" wrapText="1"/>
    </xf>
    <xf numFmtId="0" fontId="4" fillId="3" borderId="3" xfId="10" applyFont="1" applyFill="1" applyBorder="1" applyAlignment="1">
      <alignment horizontal="center" vertical="center" wrapText="1"/>
    </xf>
    <xf numFmtId="0" fontId="4" fillId="3" borderId="0" xfId="10" applyFont="1" applyFill="1" applyBorder="1" applyAlignment="1">
      <alignment horizontal="center" vertical="center" wrapText="1"/>
    </xf>
    <xf numFmtId="168" fontId="2" fillId="3" borderId="3" xfId="10" applyNumberFormat="1" applyFont="1" applyFill="1" applyBorder="1" applyAlignment="1">
      <alignment horizontal="center" vertical="center" wrapText="1"/>
    </xf>
    <xf numFmtId="49" fontId="18" fillId="3" borderId="3" xfId="10" applyNumberFormat="1" applyFont="1" applyFill="1" applyBorder="1" applyAlignment="1">
      <alignment horizontal="center" vertical="center" wrapText="1" shrinkToFit="1"/>
    </xf>
    <xf numFmtId="169" fontId="28" fillId="3" borderId="3" xfId="10" applyNumberFormat="1" applyFont="1" applyFill="1" applyBorder="1" applyAlignment="1">
      <alignment horizontal="center" vertical="center"/>
    </xf>
    <xf numFmtId="49" fontId="18" fillId="3" borderId="9" xfId="10" applyNumberFormat="1" applyFont="1" applyFill="1" applyBorder="1" applyAlignment="1">
      <alignment horizontal="center" vertical="center" wrapText="1"/>
    </xf>
    <xf numFmtId="0" fontId="18" fillId="3" borderId="9" xfId="10" applyFont="1" applyFill="1" applyBorder="1" applyAlignment="1">
      <alignment horizontal="center" vertical="center"/>
    </xf>
    <xf numFmtId="0" fontId="2" fillId="3" borderId="9" xfId="10" applyFont="1" applyFill="1" applyBorder="1" applyAlignment="1">
      <alignment horizontal="center" vertical="center" wrapText="1"/>
    </xf>
    <xf numFmtId="165" fontId="2" fillId="3" borderId="9" xfId="9" applyFont="1" applyFill="1" applyBorder="1" applyAlignment="1">
      <alignment horizontal="center" vertical="center"/>
    </xf>
    <xf numFmtId="10" fontId="28" fillId="3" borderId="9" xfId="10" applyNumberFormat="1" applyFont="1" applyFill="1" applyBorder="1" applyAlignment="1">
      <alignment horizontal="center" vertical="center"/>
    </xf>
    <xf numFmtId="166" fontId="2" fillId="3" borderId="9" xfId="10" applyNumberFormat="1" applyFont="1" applyFill="1" applyBorder="1" applyAlignment="1">
      <alignment horizontal="right" vertical="center" wrapText="1"/>
    </xf>
    <xf numFmtId="166" fontId="2" fillId="3" borderId="3" xfId="9" applyNumberFormat="1" applyFont="1" applyFill="1" applyBorder="1" applyAlignment="1">
      <alignment horizontal="center" vertical="center"/>
    </xf>
    <xf numFmtId="166" fontId="2" fillId="3" borderId="3" xfId="10" applyNumberFormat="1" applyFont="1" applyFill="1" applyBorder="1" applyAlignment="1">
      <alignment horizontal="center"/>
    </xf>
    <xf numFmtId="165" fontId="0" fillId="0" borderId="0" xfId="9" applyFont="1" applyAlignment="1">
      <alignment horizontal="center" vertical="center"/>
    </xf>
    <xf numFmtId="0" fontId="19" fillId="6" borderId="1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</cellXfs>
  <cellStyles count="12">
    <cellStyle name="Euro" xfId="2"/>
    <cellStyle name="Euro 2" xfId="3"/>
    <cellStyle name="Euro 2 2" xfId="11"/>
    <cellStyle name="Euro 3" xfId="9"/>
    <cellStyle name="Komma 2" xfId="4"/>
    <cellStyle name="Procent" xfId="8" builtinId="5"/>
    <cellStyle name="Procent 2" xfId="6"/>
    <cellStyle name="Procent 3" xfId="5"/>
    <cellStyle name="Standaard" xfId="0" builtinId="0"/>
    <cellStyle name="Standaard 2" xfId="1"/>
    <cellStyle name="Standaard 2 2" xfId="10"/>
    <cellStyle name="Standaard_Blad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extern.vlm.be/sites/PDPO/AS3/Projecten/Algemeen/overzichtslijst%20projecten%20stand%20van%20zak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 overz 2012"/>
      <sheetName val="OVL 2012"/>
      <sheetName val="ANT 2012"/>
      <sheetName val="VLB 2012"/>
      <sheetName val="WVL 2012"/>
      <sheetName val="LIM 2012"/>
      <sheetName val="alle prov 2012 dd jan 2014"/>
      <sheetName val="overzicht 2012 dd dec 2014"/>
      <sheetName val="overzicht jaar 2012 dd dec 2014"/>
    </sheetNames>
    <sheetDataSet>
      <sheetData sheetId="0">
        <row r="54">
          <cell r="A54" t="str">
            <v>313: toerist act</v>
          </cell>
        </row>
        <row r="55">
          <cell r="A55" t="str">
            <v>321: basisvz</v>
          </cell>
        </row>
        <row r="56">
          <cell r="A56" t="str">
            <v>322: dorpskern</v>
          </cell>
        </row>
        <row r="57">
          <cell r="A57" t="str">
            <v>323: landel erfg</v>
          </cell>
        </row>
        <row r="58">
          <cell r="A58" t="str">
            <v>331: interm dienstv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J40" sqref="J40"/>
    </sheetView>
  </sheetViews>
  <sheetFormatPr defaultRowHeight="14.4" x14ac:dyDescent="0.3"/>
  <cols>
    <col min="1" max="1" width="20" style="16" customWidth="1"/>
    <col min="2" max="2" width="12.88671875" style="16" customWidth="1"/>
    <col min="3" max="3" width="23.5546875" style="16" customWidth="1"/>
    <col min="4" max="4" width="14.44140625" customWidth="1"/>
    <col min="5" max="5" width="15.5546875" customWidth="1"/>
    <col min="6" max="6" width="18.6640625" customWidth="1"/>
    <col min="7" max="7" width="12.109375" customWidth="1"/>
    <col min="8" max="8" width="11.88671875" customWidth="1"/>
    <col min="9" max="9" width="12" customWidth="1"/>
    <col min="10" max="10" width="16.6640625" customWidth="1"/>
  </cols>
  <sheetData>
    <row r="1" spans="1:10" s="1" customFormat="1" ht="65.25" customHeight="1" x14ac:dyDescent="0.25">
      <c r="A1" s="14" t="s">
        <v>0</v>
      </c>
      <c r="B1" s="14" t="s">
        <v>1</v>
      </c>
      <c r="C1" s="14" t="s">
        <v>2</v>
      </c>
      <c r="D1" s="18" t="s">
        <v>4</v>
      </c>
      <c r="E1" s="19" t="s">
        <v>5</v>
      </c>
      <c r="F1" s="20" t="s">
        <v>6</v>
      </c>
      <c r="G1" s="19" t="s">
        <v>7</v>
      </c>
      <c r="H1" s="19" t="s">
        <v>8</v>
      </c>
      <c r="I1" s="19" t="s">
        <v>9</v>
      </c>
      <c r="J1" s="19" t="s">
        <v>10</v>
      </c>
    </row>
    <row r="2" spans="1:10" s="4" customFormat="1" ht="27.75" customHeight="1" x14ac:dyDescent="0.2">
      <c r="A2" s="48" t="s">
        <v>13</v>
      </c>
      <c r="B2" s="48" t="s">
        <v>25</v>
      </c>
      <c r="C2" s="48" t="s">
        <v>42</v>
      </c>
      <c r="D2" s="28">
        <v>2006</v>
      </c>
      <c r="E2" s="24">
        <v>163457</v>
      </c>
      <c r="F2" s="15">
        <f>J2/E2</f>
        <v>0.35</v>
      </c>
      <c r="G2" s="27">
        <v>40864.25</v>
      </c>
      <c r="H2" s="27">
        <f>E2*10%</f>
        <v>16345.7</v>
      </c>
      <c r="I2" s="27">
        <v>0</v>
      </c>
      <c r="J2" s="27">
        <f>SUM(G2:I2)</f>
        <v>57209.95</v>
      </c>
    </row>
    <row r="3" spans="1:10" s="4" customFormat="1" ht="28.5" customHeight="1" x14ac:dyDescent="0.2">
      <c r="A3" s="48" t="s">
        <v>14</v>
      </c>
      <c r="B3" s="48" t="s">
        <v>26</v>
      </c>
      <c r="C3" s="48" t="s">
        <v>43</v>
      </c>
      <c r="D3" s="28">
        <v>2004</v>
      </c>
      <c r="E3" s="29">
        <v>81352.45</v>
      </c>
      <c r="F3" s="3">
        <f>J3/E3</f>
        <v>0.40730924514258632</v>
      </c>
      <c r="G3" s="27">
        <v>17330.36</v>
      </c>
      <c r="H3" s="27">
        <f>E3*10%</f>
        <v>8135.2449999999999</v>
      </c>
      <c r="I3" s="27">
        <v>7670</v>
      </c>
      <c r="J3" s="27">
        <f>SUM(G3:I3)</f>
        <v>33135.604999999996</v>
      </c>
    </row>
    <row r="4" spans="1:10" s="8" customFormat="1" ht="26.25" customHeight="1" x14ac:dyDescent="0.2">
      <c r="A4" s="48" t="s">
        <v>15</v>
      </c>
      <c r="B4" s="48" t="s">
        <v>27</v>
      </c>
      <c r="C4" s="48" t="s">
        <v>44</v>
      </c>
      <c r="D4" s="28">
        <v>2006</v>
      </c>
      <c r="E4" s="24">
        <v>84533</v>
      </c>
      <c r="F4" s="3">
        <f t="shared" ref="F4:F18" si="0">J4/E4</f>
        <v>0.39574544852306204</v>
      </c>
      <c r="G4" s="27">
        <v>21133.25</v>
      </c>
      <c r="H4" s="27">
        <f t="shared" ref="H4:H18" si="1">E4*10%</f>
        <v>8453.3000000000011</v>
      </c>
      <c r="I4" s="27">
        <v>3867</v>
      </c>
      <c r="J4" s="27">
        <f t="shared" ref="J4:J18" si="2">SUM(G4:I4)</f>
        <v>33453.550000000003</v>
      </c>
    </row>
    <row r="5" spans="1:10" s="8" customFormat="1" ht="19.5" customHeight="1" x14ac:dyDescent="0.2">
      <c r="A5" s="48" t="s">
        <v>16</v>
      </c>
      <c r="B5" s="48" t="s">
        <v>28</v>
      </c>
      <c r="C5" s="48" t="s">
        <v>45</v>
      </c>
      <c r="D5" s="28">
        <v>2004</v>
      </c>
      <c r="E5" s="24">
        <v>48965</v>
      </c>
      <c r="F5" s="3">
        <f t="shared" si="0"/>
        <v>0.4999846829367916</v>
      </c>
      <c r="G5" s="27">
        <v>12241.25</v>
      </c>
      <c r="H5" s="27">
        <f t="shared" si="1"/>
        <v>4896.5</v>
      </c>
      <c r="I5" s="27">
        <v>7344</v>
      </c>
      <c r="J5" s="27">
        <f t="shared" si="2"/>
        <v>24481.75</v>
      </c>
    </row>
    <row r="6" spans="1:10" s="4" customFormat="1" ht="36" customHeight="1" x14ac:dyDescent="0.2">
      <c r="A6" s="50" t="s">
        <v>17</v>
      </c>
      <c r="B6" s="50" t="s">
        <v>29</v>
      </c>
      <c r="C6" s="50" t="s">
        <v>46</v>
      </c>
      <c r="D6" s="28">
        <v>2004</v>
      </c>
      <c r="E6" s="29">
        <v>89256</v>
      </c>
      <c r="F6" s="3">
        <f t="shared" si="0"/>
        <v>0.25000044814914407</v>
      </c>
      <c r="G6" s="27">
        <v>22314.04</v>
      </c>
      <c r="H6" s="27">
        <v>0</v>
      </c>
      <c r="I6" s="27">
        <v>0</v>
      </c>
      <c r="J6" s="27">
        <f t="shared" si="2"/>
        <v>22314.04</v>
      </c>
    </row>
    <row r="7" spans="1:10" s="8" customFormat="1" ht="66" customHeight="1" x14ac:dyDescent="0.2">
      <c r="A7" s="48" t="s">
        <v>14</v>
      </c>
      <c r="B7" s="48" t="s">
        <v>30</v>
      </c>
      <c r="C7" s="48" t="s">
        <v>47</v>
      </c>
      <c r="D7" s="28">
        <v>2004</v>
      </c>
      <c r="E7" s="24">
        <v>208129.37</v>
      </c>
      <c r="F7" s="3">
        <f t="shared" si="0"/>
        <v>0.35000000000000003</v>
      </c>
      <c r="G7" s="27">
        <v>52032.342499999999</v>
      </c>
      <c r="H7" s="27">
        <f t="shared" si="1"/>
        <v>20812.937000000002</v>
      </c>
      <c r="I7" s="27">
        <v>0</v>
      </c>
      <c r="J7" s="27">
        <f t="shared" si="2"/>
        <v>72845.279500000004</v>
      </c>
    </row>
    <row r="8" spans="1:10" s="8" customFormat="1" ht="52.5" customHeight="1" x14ac:dyDescent="0.2">
      <c r="A8" s="53" t="s">
        <v>18</v>
      </c>
      <c r="B8" s="53" t="s">
        <v>31</v>
      </c>
      <c r="C8" s="53" t="s">
        <v>48</v>
      </c>
      <c r="D8" s="28">
        <v>2006</v>
      </c>
      <c r="E8" s="29">
        <v>251476</v>
      </c>
      <c r="F8" s="3">
        <f t="shared" si="0"/>
        <v>0.21929567831522692</v>
      </c>
      <c r="G8" s="27">
        <v>18750</v>
      </c>
      <c r="H8" s="27">
        <f t="shared" si="1"/>
        <v>25147.600000000002</v>
      </c>
      <c r="I8" s="27">
        <v>11250</v>
      </c>
      <c r="J8" s="27">
        <f t="shared" si="2"/>
        <v>55147.600000000006</v>
      </c>
    </row>
    <row r="9" spans="1:10" s="8" customFormat="1" ht="28.5" customHeight="1" x14ac:dyDescent="0.2">
      <c r="A9" s="50" t="s">
        <v>19</v>
      </c>
      <c r="B9" s="50" t="s">
        <v>32</v>
      </c>
      <c r="C9" s="50" t="s">
        <v>49</v>
      </c>
      <c r="D9" s="28">
        <v>2004</v>
      </c>
      <c r="E9" s="29">
        <v>180000</v>
      </c>
      <c r="F9" s="3">
        <f t="shared" si="0"/>
        <v>0.26666666666666666</v>
      </c>
      <c r="G9" s="27">
        <v>18750</v>
      </c>
      <c r="H9" s="27">
        <f t="shared" si="1"/>
        <v>18000</v>
      </c>
      <c r="I9" s="27">
        <v>11250</v>
      </c>
      <c r="J9" s="27">
        <f t="shared" si="2"/>
        <v>48000</v>
      </c>
    </row>
    <row r="10" spans="1:10" s="8" customFormat="1" ht="28.5" customHeight="1" x14ac:dyDescent="0.2">
      <c r="A10" s="48" t="s">
        <v>20</v>
      </c>
      <c r="B10" s="48" t="s">
        <v>33</v>
      </c>
      <c r="C10" s="48" t="s">
        <v>50</v>
      </c>
      <c r="D10" s="28">
        <v>2004</v>
      </c>
      <c r="E10" s="24">
        <v>36900</v>
      </c>
      <c r="F10" s="3">
        <f t="shared" si="0"/>
        <v>0.34390243902439022</v>
      </c>
      <c r="G10" s="27">
        <v>9000</v>
      </c>
      <c r="H10" s="27">
        <f t="shared" si="1"/>
        <v>3690</v>
      </c>
      <c r="I10" s="27">
        <v>0</v>
      </c>
      <c r="J10" s="27">
        <f t="shared" si="2"/>
        <v>12690</v>
      </c>
    </row>
    <row r="11" spans="1:10" s="8" customFormat="1" ht="15.75" customHeight="1" x14ac:dyDescent="0.2">
      <c r="A11" s="48" t="s">
        <v>21</v>
      </c>
      <c r="B11" s="48" t="s">
        <v>34</v>
      </c>
      <c r="C11" s="48" t="s">
        <v>51</v>
      </c>
      <c r="D11" s="28">
        <v>2005</v>
      </c>
      <c r="E11" s="24">
        <v>50000</v>
      </c>
      <c r="F11" s="3">
        <f t="shared" si="0"/>
        <v>0.5</v>
      </c>
      <c r="G11" s="27">
        <v>12500</v>
      </c>
      <c r="H11" s="27">
        <f t="shared" si="1"/>
        <v>5000</v>
      </c>
      <c r="I11" s="27">
        <v>7500</v>
      </c>
      <c r="J11" s="27">
        <f t="shared" si="2"/>
        <v>25000</v>
      </c>
    </row>
    <row r="12" spans="1:10" s="8" customFormat="1" ht="15.75" customHeight="1" x14ac:dyDescent="0.2">
      <c r="A12" s="48" t="s">
        <v>22</v>
      </c>
      <c r="B12" s="48" t="s">
        <v>35</v>
      </c>
      <c r="C12" s="48" t="s">
        <v>52</v>
      </c>
      <c r="D12" s="28">
        <v>2006</v>
      </c>
      <c r="E12" s="24">
        <v>61105</v>
      </c>
      <c r="F12" s="3">
        <f t="shared" si="0"/>
        <v>0.50000409131822277</v>
      </c>
      <c r="G12" s="27">
        <v>15276.25</v>
      </c>
      <c r="H12" s="27">
        <f t="shared" si="1"/>
        <v>6110.5</v>
      </c>
      <c r="I12" s="27">
        <v>9166</v>
      </c>
      <c r="J12" s="27">
        <f t="shared" si="2"/>
        <v>30552.75</v>
      </c>
    </row>
    <row r="13" spans="1:10" s="8" customFormat="1" ht="43.5" customHeight="1" x14ac:dyDescent="0.2">
      <c r="A13" s="48" t="s">
        <v>21</v>
      </c>
      <c r="B13" s="48" t="s">
        <v>36</v>
      </c>
      <c r="C13" s="48" t="s">
        <v>53</v>
      </c>
      <c r="D13" s="28">
        <v>2006</v>
      </c>
      <c r="E13" s="24">
        <v>65250</v>
      </c>
      <c r="F13" s="3">
        <f t="shared" si="0"/>
        <v>0.500007662835249</v>
      </c>
      <c r="G13" s="27">
        <v>16312.5</v>
      </c>
      <c r="H13" s="27">
        <f t="shared" si="1"/>
        <v>6525</v>
      </c>
      <c r="I13" s="27">
        <v>9788</v>
      </c>
      <c r="J13" s="27">
        <f t="shared" si="2"/>
        <v>32625.5</v>
      </c>
    </row>
    <row r="14" spans="1:10" s="8" customFormat="1" ht="19.5" customHeight="1" x14ac:dyDescent="0.2">
      <c r="A14" s="48" t="s">
        <v>11</v>
      </c>
      <c r="B14" s="48" t="s">
        <v>37</v>
      </c>
      <c r="C14" s="48" t="s">
        <v>54</v>
      </c>
      <c r="D14" s="28">
        <v>2004</v>
      </c>
      <c r="E14" s="24">
        <v>75258.3</v>
      </c>
      <c r="F14" s="3">
        <f t="shared" si="0"/>
        <v>0.34996239617424257</v>
      </c>
      <c r="G14" s="27">
        <v>18814.575000000001</v>
      </c>
      <c r="H14" s="27">
        <v>7523</v>
      </c>
      <c r="I14" s="27">
        <v>0</v>
      </c>
      <c r="J14" s="27">
        <f t="shared" si="2"/>
        <v>26337.575000000001</v>
      </c>
    </row>
    <row r="15" spans="1:10" s="8" customFormat="1" ht="43.5" customHeight="1" x14ac:dyDescent="0.2">
      <c r="A15" s="48" t="s">
        <v>21</v>
      </c>
      <c r="B15" s="48" t="s">
        <v>38</v>
      </c>
      <c r="C15" s="48" t="s">
        <v>55</v>
      </c>
      <c r="D15" s="28">
        <v>2006</v>
      </c>
      <c r="E15" s="24">
        <v>84800</v>
      </c>
      <c r="F15" s="3">
        <f t="shared" si="0"/>
        <v>0.46226415094339623</v>
      </c>
      <c r="G15" s="27">
        <v>19200</v>
      </c>
      <c r="H15" s="27">
        <f t="shared" si="1"/>
        <v>8480</v>
      </c>
      <c r="I15" s="27">
        <v>11520</v>
      </c>
      <c r="J15" s="27">
        <f t="shared" si="2"/>
        <v>39200</v>
      </c>
    </row>
    <row r="16" spans="1:10" s="8" customFormat="1" ht="27" customHeight="1" x14ac:dyDescent="0.2">
      <c r="A16" s="48" t="s">
        <v>20</v>
      </c>
      <c r="B16" s="48" t="s">
        <v>39</v>
      </c>
      <c r="C16" s="48" t="s">
        <v>56</v>
      </c>
      <c r="D16" s="28">
        <v>2005</v>
      </c>
      <c r="E16" s="24">
        <v>77770</v>
      </c>
      <c r="F16" s="3">
        <f t="shared" si="0"/>
        <v>0.50000642921435001</v>
      </c>
      <c r="G16" s="27">
        <v>19442.5</v>
      </c>
      <c r="H16" s="27">
        <f t="shared" si="1"/>
        <v>7777</v>
      </c>
      <c r="I16" s="27">
        <v>11666</v>
      </c>
      <c r="J16" s="27">
        <f t="shared" si="2"/>
        <v>38885.5</v>
      </c>
    </row>
    <row r="17" spans="1:12" s="4" customFormat="1" ht="61.5" customHeight="1" x14ac:dyDescent="0.2">
      <c r="A17" s="48" t="s">
        <v>23</v>
      </c>
      <c r="B17" s="48" t="s">
        <v>40</v>
      </c>
      <c r="C17" s="48" t="s">
        <v>57</v>
      </c>
      <c r="D17" s="28">
        <v>2004</v>
      </c>
      <c r="E17" s="29">
        <v>83333</v>
      </c>
      <c r="F17" s="3">
        <f t="shared" si="0"/>
        <v>0.5000006000024001</v>
      </c>
      <c r="G17" s="27">
        <v>20833.25</v>
      </c>
      <c r="H17" s="27">
        <f t="shared" si="1"/>
        <v>8333.3000000000011</v>
      </c>
      <c r="I17" s="27">
        <v>12500</v>
      </c>
      <c r="J17" s="27">
        <f t="shared" si="2"/>
        <v>41666.550000000003</v>
      </c>
    </row>
    <row r="18" spans="1:12" s="4" customFormat="1" ht="27.75" customHeight="1" thickBot="1" x14ac:dyDescent="0.25">
      <c r="A18" s="48" t="s">
        <v>24</v>
      </c>
      <c r="B18" s="48" t="s">
        <v>41</v>
      </c>
      <c r="C18" s="48" t="s">
        <v>58</v>
      </c>
      <c r="D18" s="22">
        <v>2004</v>
      </c>
      <c r="E18" s="29">
        <v>100500</v>
      </c>
      <c r="F18" s="3">
        <f t="shared" si="0"/>
        <v>0.5</v>
      </c>
      <c r="G18" s="27">
        <v>25125</v>
      </c>
      <c r="H18" s="27">
        <f t="shared" si="1"/>
        <v>10050</v>
      </c>
      <c r="I18" s="27">
        <v>15075</v>
      </c>
      <c r="J18" s="27">
        <f t="shared" si="2"/>
        <v>50250</v>
      </c>
    </row>
    <row r="19" spans="1:12" s="4" customFormat="1" ht="24" thickBot="1" x14ac:dyDescent="0.35">
      <c r="A19" s="10" t="s">
        <v>0</v>
      </c>
      <c r="B19" s="10" t="s">
        <v>1</v>
      </c>
      <c r="C19" s="10" t="s">
        <v>2</v>
      </c>
      <c r="D19" s="11" t="s">
        <v>4</v>
      </c>
      <c r="E19" s="12" t="s">
        <v>78</v>
      </c>
      <c r="F19" s="13" t="s">
        <v>6</v>
      </c>
      <c r="G19" s="12" t="s">
        <v>7</v>
      </c>
      <c r="H19" s="12" t="s">
        <v>8</v>
      </c>
      <c r="I19" s="12" t="s">
        <v>9</v>
      </c>
      <c r="J19" s="12" t="s">
        <v>10</v>
      </c>
    </row>
    <row r="20" spans="1:12" s="8" customFormat="1" ht="20.399999999999999" x14ac:dyDescent="0.2">
      <c r="A20" s="48" t="s">
        <v>13</v>
      </c>
      <c r="B20" s="48" t="s">
        <v>25</v>
      </c>
      <c r="C20" s="50" t="s">
        <v>42</v>
      </c>
      <c r="D20" s="2">
        <v>2005</v>
      </c>
      <c r="E20" s="34">
        <v>163457</v>
      </c>
      <c r="F20" s="37">
        <f>J20/E20</f>
        <v>0.5</v>
      </c>
      <c r="G20" s="26">
        <f>E20*25%</f>
        <v>40864.25</v>
      </c>
      <c r="H20" s="26">
        <f>E20*10%</f>
        <v>16345.7</v>
      </c>
      <c r="I20" s="26">
        <f>E20*15%</f>
        <v>24518.55</v>
      </c>
      <c r="J20" s="27">
        <f>SUM(G20:I20)</f>
        <v>81728.5</v>
      </c>
    </row>
    <row r="21" spans="1:12" s="5" customFormat="1" ht="20.399999999999999" x14ac:dyDescent="0.2">
      <c r="A21" s="48" t="s">
        <v>15</v>
      </c>
      <c r="B21" s="48" t="s">
        <v>27</v>
      </c>
      <c r="C21" s="50" t="s">
        <v>44</v>
      </c>
      <c r="D21" s="33">
        <v>2005</v>
      </c>
      <c r="E21" s="35">
        <v>84533</v>
      </c>
      <c r="F21" s="3">
        <f>J21/E21</f>
        <v>0.5</v>
      </c>
      <c r="G21" s="26">
        <f t="shared" ref="G21:G29" si="3">E21*25%</f>
        <v>21133.25</v>
      </c>
      <c r="H21" s="26">
        <f t="shared" ref="H21:H29" si="4">E21*10%</f>
        <v>8453.3000000000011</v>
      </c>
      <c r="I21" s="26">
        <f t="shared" ref="I21:I29" si="5">E21*15%</f>
        <v>12679.949999999999</v>
      </c>
      <c r="J21" s="27">
        <f>SUM(G21:I21)</f>
        <v>42266.5</v>
      </c>
    </row>
    <row r="22" spans="1:12" s="42" customFormat="1" ht="20.399999999999999" x14ac:dyDescent="0.2">
      <c r="A22" s="48" t="s">
        <v>17</v>
      </c>
      <c r="B22" s="48" t="s">
        <v>29</v>
      </c>
      <c r="C22" s="50" t="s">
        <v>46</v>
      </c>
      <c r="D22" s="30">
        <v>2005</v>
      </c>
      <c r="E22" s="52">
        <v>89256</v>
      </c>
      <c r="F22" s="3">
        <f t="shared" ref="F22:F36" si="6">J22/E22</f>
        <v>0.25</v>
      </c>
      <c r="G22" s="26">
        <f t="shared" si="3"/>
        <v>22314</v>
      </c>
      <c r="H22" s="26">
        <f>E22*0%</f>
        <v>0</v>
      </c>
      <c r="I22" s="26">
        <f>E22*0%</f>
        <v>0</v>
      </c>
      <c r="J22" s="27">
        <f t="shared" ref="J22:J36" si="7">SUM(G22:I22)</f>
        <v>22314</v>
      </c>
      <c r="K22" s="51"/>
      <c r="L22" s="51"/>
    </row>
    <row r="23" spans="1:12" s="4" customFormat="1" ht="20.399999999999999" x14ac:dyDescent="0.2">
      <c r="A23" s="50" t="s">
        <v>14</v>
      </c>
      <c r="B23" s="50" t="s">
        <v>30</v>
      </c>
      <c r="C23" s="50" t="s">
        <v>47</v>
      </c>
      <c r="D23" s="33">
        <v>2006</v>
      </c>
      <c r="E23" s="36">
        <v>242000</v>
      </c>
      <c r="F23" s="3">
        <f t="shared" si="6"/>
        <v>0.5</v>
      </c>
      <c r="G23" s="26">
        <f t="shared" si="3"/>
        <v>60500</v>
      </c>
      <c r="H23" s="26">
        <f t="shared" si="4"/>
        <v>24200</v>
      </c>
      <c r="I23" s="26">
        <f t="shared" si="5"/>
        <v>36300</v>
      </c>
      <c r="J23" s="27">
        <f t="shared" si="7"/>
        <v>121000</v>
      </c>
    </row>
    <row r="24" spans="1:12" s="4" customFormat="1" x14ac:dyDescent="0.2">
      <c r="A24" s="50" t="s">
        <v>18</v>
      </c>
      <c r="B24" s="50" t="s">
        <v>31</v>
      </c>
      <c r="C24" s="50" t="s">
        <v>48</v>
      </c>
      <c r="D24" s="33">
        <v>2005</v>
      </c>
      <c r="E24" s="35">
        <v>75000</v>
      </c>
      <c r="F24" s="3">
        <f t="shared" si="6"/>
        <v>0.5</v>
      </c>
      <c r="G24" s="26">
        <f t="shared" si="3"/>
        <v>18750</v>
      </c>
      <c r="H24" s="26">
        <f t="shared" si="4"/>
        <v>7500</v>
      </c>
      <c r="I24" s="26">
        <f t="shared" si="5"/>
        <v>11250</v>
      </c>
      <c r="J24" s="27">
        <f t="shared" si="7"/>
        <v>37500</v>
      </c>
    </row>
    <row r="25" spans="1:12" s="4" customFormat="1" x14ac:dyDescent="0.2">
      <c r="A25" s="50" t="s">
        <v>21</v>
      </c>
      <c r="B25" s="50" t="s">
        <v>34</v>
      </c>
      <c r="C25" s="50" t="s">
        <v>51</v>
      </c>
      <c r="D25" s="33">
        <v>2006</v>
      </c>
      <c r="E25" s="36">
        <v>15000</v>
      </c>
      <c r="F25" s="3">
        <f t="shared" si="6"/>
        <v>0.5</v>
      </c>
      <c r="G25" s="26">
        <f t="shared" si="3"/>
        <v>3750</v>
      </c>
      <c r="H25" s="26">
        <f t="shared" si="4"/>
        <v>1500</v>
      </c>
      <c r="I25" s="26">
        <f t="shared" si="5"/>
        <v>2250</v>
      </c>
      <c r="J25" s="27">
        <f t="shared" si="7"/>
        <v>7500</v>
      </c>
    </row>
    <row r="26" spans="1:12" s="4" customFormat="1" x14ac:dyDescent="0.2">
      <c r="A26" s="48" t="s">
        <v>22</v>
      </c>
      <c r="B26" s="48" t="s">
        <v>35</v>
      </c>
      <c r="C26" s="50" t="s">
        <v>52</v>
      </c>
      <c r="D26" s="33">
        <v>2005</v>
      </c>
      <c r="E26" s="36">
        <v>59411</v>
      </c>
      <c r="F26" s="3">
        <f t="shared" si="6"/>
        <v>0.5</v>
      </c>
      <c r="G26" s="26">
        <f t="shared" si="3"/>
        <v>14852.75</v>
      </c>
      <c r="H26" s="26">
        <f t="shared" si="4"/>
        <v>5941.1</v>
      </c>
      <c r="I26" s="26">
        <f t="shared" si="5"/>
        <v>8911.65</v>
      </c>
      <c r="J26" s="27">
        <f t="shared" si="7"/>
        <v>29705.5</v>
      </c>
    </row>
    <row r="27" spans="1:12" s="4" customFormat="1" x14ac:dyDescent="0.2">
      <c r="A27" s="50" t="s">
        <v>21</v>
      </c>
      <c r="B27" s="50" t="s">
        <v>36</v>
      </c>
      <c r="C27" s="50" t="s">
        <v>53</v>
      </c>
      <c r="D27" s="33">
        <v>2005</v>
      </c>
      <c r="E27" s="36">
        <v>20250</v>
      </c>
      <c r="F27" s="3">
        <f t="shared" si="6"/>
        <v>0.5</v>
      </c>
      <c r="G27" s="26">
        <f t="shared" si="3"/>
        <v>5062.5</v>
      </c>
      <c r="H27" s="26">
        <f t="shared" si="4"/>
        <v>2025</v>
      </c>
      <c r="I27" s="26">
        <f t="shared" si="5"/>
        <v>3037.5</v>
      </c>
      <c r="J27" s="27">
        <f t="shared" si="7"/>
        <v>10125</v>
      </c>
    </row>
    <row r="28" spans="1:12" s="4" customFormat="1" x14ac:dyDescent="0.2">
      <c r="A28" s="48" t="s">
        <v>21</v>
      </c>
      <c r="B28" s="48" t="s">
        <v>38</v>
      </c>
      <c r="C28" s="50" t="s">
        <v>55</v>
      </c>
      <c r="D28" s="33">
        <v>2005</v>
      </c>
      <c r="E28" s="36">
        <v>84800</v>
      </c>
      <c r="F28" s="3">
        <f t="shared" si="6"/>
        <v>0.5</v>
      </c>
      <c r="G28" s="26">
        <f t="shared" si="3"/>
        <v>21200</v>
      </c>
      <c r="H28" s="26">
        <f t="shared" si="4"/>
        <v>8480</v>
      </c>
      <c r="I28" s="26">
        <f t="shared" si="5"/>
        <v>12720</v>
      </c>
      <c r="J28" s="27">
        <f t="shared" si="7"/>
        <v>42400</v>
      </c>
    </row>
    <row r="29" spans="1:12" s="4" customFormat="1" x14ac:dyDescent="0.2">
      <c r="A29" s="48" t="s">
        <v>20</v>
      </c>
      <c r="B29" s="48" t="s">
        <v>39</v>
      </c>
      <c r="C29" s="48" t="s">
        <v>56</v>
      </c>
      <c r="D29" s="33">
        <v>2006</v>
      </c>
      <c r="E29" s="36">
        <v>52030</v>
      </c>
      <c r="F29" s="3">
        <f t="shared" si="6"/>
        <v>0.5</v>
      </c>
      <c r="G29" s="26">
        <f t="shared" si="3"/>
        <v>13007.5</v>
      </c>
      <c r="H29" s="26">
        <f t="shared" si="4"/>
        <v>5203</v>
      </c>
      <c r="I29" s="26">
        <f t="shared" si="5"/>
        <v>7804.5</v>
      </c>
      <c r="J29" s="27">
        <f t="shared" si="7"/>
        <v>26015</v>
      </c>
    </row>
    <row r="30" spans="1:12" s="4" customFormat="1" ht="20.399999999999999" x14ac:dyDescent="0.2">
      <c r="A30" s="49" t="s">
        <v>59</v>
      </c>
      <c r="B30" s="49" t="s">
        <v>64</v>
      </c>
      <c r="C30" s="49" t="s">
        <v>71</v>
      </c>
      <c r="D30" s="33">
        <v>2005</v>
      </c>
      <c r="E30" s="36">
        <v>25000</v>
      </c>
      <c r="F30" s="3">
        <f t="shared" si="6"/>
        <v>0.4</v>
      </c>
      <c r="G30" s="27">
        <f>E30*15%</f>
        <v>3750</v>
      </c>
      <c r="H30" s="27">
        <f>E30*10%</f>
        <v>2500</v>
      </c>
      <c r="I30" s="27">
        <f>E30*15%</f>
        <v>3750</v>
      </c>
      <c r="J30" s="27">
        <f t="shared" si="7"/>
        <v>10000</v>
      </c>
    </row>
    <row r="31" spans="1:12" s="4" customFormat="1" ht="30.6" x14ac:dyDescent="0.2">
      <c r="A31" s="48" t="s">
        <v>12</v>
      </c>
      <c r="B31" s="48" t="s">
        <v>65</v>
      </c>
      <c r="C31" s="48" t="s">
        <v>72</v>
      </c>
      <c r="D31" s="33">
        <v>2005</v>
      </c>
      <c r="E31" s="36">
        <v>32912</v>
      </c>
      <c r="F31" s="3">
        <f t="shared" si="6"/>
        <v>0.5</v>
      </c>
      <c r="G31" s="27">
        <f>E31*25%</f>
        <v>8228</v>
      </c>
      <c r="H31" s="27">
        <f t="shared" ref="H31:H36" si="8">E31*10%</f>
        <v>3291.2000000000003</v>
      </c>
      <c r="I31" s="27">
        <f t="shared" ref="I31:I36" si="9">E31*15%</f>
        <v>4936.8</v>
      </c>
      <c r="J31" s="27">
        <f t="shared" si="7"/>
        <v>16456</v>
      </c>
    </row>
    <row r="32" spans="1:12" s="4" customFormat="1" x14ac:dyDescent="0.2">
      <c r="A32" s="48" t="s">
        <v>60</v>
      </c>
      <c r="B32" s="48" t="s">
        <v>66</v>
      </c>
      <c r="C32" s="48" t="s">
        <v>73</v>
      </c>
      <c r="D32" s="33">
        <v>2006</v>
      </c>
      <c r="E32" s="36">
        <v>25000</v>
      </c>
      <c r="F32" s="3">
        <f t="shared" si="6"/>
        <v>0.25</v>
      </c>
      <c r="G32" s="27">
        <f t="shared" ref="G32" si="10">E32*15%</f>
        <v>3750</v>
      </c>
      <c r="H32" s="27">
        <f t="shared" si="8"/>
        <v>2500</v>
      </c>
      <c r="I32" s="27">
        <v>0</v>
      </c>
      <c r="J32" s="27">
        <f t="shared" si="7"/>
        <v>6250</v>
      </c>
    </row>
    <row r="33" spans="1:10" s="7" customFormat="1" ht="20.399999999999999" x14ac:dyDescent="0.2">
      <c r="A33" s="48" t="s">
        <v>61</v>
      </c>
      <c r="B33" s="48" t="s">
        <v>67</v>
      </c>
      <c r="C33" s="48" t="s">
        <v>74</v>
      </c>
      <c r="D33" s="30">
        <v>2005</v>
      </c>
      <c r="E33" s="35">
        <v>69767.37</v>
      </c>
      <c r="F33" s="3">
        <f t="shared" si="6"/>
        <v>0.48000000000000004</v>
      </c>
      <c r="G33" s="27">
        <f>E33*23%</f>
        <v>16046.4951</v>
      </c>
      <c r="H33" s="27">
        <f t="shared" si="8"/>
        <v>6976.7370000000001</v>
      </c>
      <c r="I33" s="27">
        <f t="shared" si="9"/>
        <v>10465.1055</v>
      </c>
      <c r="J33" s="27">
        <f t="shared" si="7"/>
        <v>33488.337599999999</v>
      </c>
    </row>
    <row r="34" spans="1:10" s="8" customFormat="1" ht="40.799999999999997" x14ac:dyDescent="0.2">
      <c r="A34" s="50" t="s">
        <v>62</v>
      </c>
      <c r="B34" s="50" t="s">
        <v>68</v>
      </c>
      <c r="C34" s="50" t="s">
        <v>75</v>
      </c>
      <c r="D34" s="33">
        <v>2005</v>
      </c>
      <c r="E34" s="36">
        <v>90263.74</v>
      </c>
      <c r="F34" s="3">
        <f t="shared" si="6"/>
        <v>0.34400000000000003</v>
      </c>
      <c r="G34" s="27">
        <f>E34*24.4%</f>
        <v>22024.352559999999</v>
      </c>
      <c r="H34" s="27">
        <f t="shared" si="8"/>
        <v>9026.3740000000016</v>
      </c>
      <c r="I34" s="27">
        <f>E34*0%</f>
        <v>0</v>
      </c>
      <c r="J34" s="27">
        <f t="shared" si="7"/>
        <v>31050.726560000003</v>
      </c>
    </row>
    <row r="35" spans="1:10" s="8" customFormat="1" x14ac:dyDescent="0.2">
      <c r="A35" s="50" t="s">
        <v>21</v>
      </c>
      <c r="B35" s="50" t="s">
        <v>69</v>
      </c>
      <c r="C35" s="50" t="s">
        <v>76</v>
      </c>
      <c r="D35" s="30">
        <v>2005</v>
      </c>
      <c r="E35" s="35">
        <v>9500</v>
      </c>
      <c r="F35" s="3">
        <f t="shared" si="6"/>
        <v>0.5</v>
      </c>
      <c r="G35" s="27">
        <f>E35*25%</f>
        <v>2375</v>
      </c>
      <c r="H35" s="27">
        <f t="shared" si="8"/>
        <v>950</v>
      </c>
      <c r="I35" s="27">
        <f t="shared" si="9"/>
        <v>1425</v>
      </c>
      <c r="J35" s="27">
        <f t="shared" si="7"/>
        <v>4750</v>
      </c>
    </row>
    <row r="36" spans="1:10" s="41" customFormat="1" ht="15" thickBot="1" x14ac:dyDescent="0.25">
      <c r="A36" s="50" t="s">
        <v>63</v>
      </c>
      <c r="B36" s="50" t="s">
        <v>70</v>
      </c>
      <c r="C36" s="50" t="s">
        <v>77</v>
      </c>
      <c r="D36" s="39">
        <v>2005</v>
      </c>
      <c r="E36" s="40">
        <v>105676.27</v>
      </c>
      <c r="F36" s="3">
        <f t="shared" si="6"/>
        <v>0.49999999999999994</v>
      </c>
      <c r="G36" s="27">
        <f>E36*25%</f>
        <v>26419.067500000001</v>
      </c>
      <c r="H36" s="27">
        <f t="shared" si="8"/>
        <v>10567.627</v>
      </c>
      <c r="I36" s="27">
        <f t="shared" si="9"/>
        <v>15851.440500000001</v>
      </c>
      <c r="J36" s="27">
        <f t="shared" si="7"/>
        <v>52838.134999999995</v>
      </c>
    </row>
    <row r="37" spans="1:10" s="1" customFormat="1" ht="24" thickBot="1" x14ac:dyDescent="0.35">
      <c r="A37" s="10" t="s">
        <v>0</v>
      </c>
      <c r="B37" s="10" t="s">
        <v>1</v>
      </c>
      <c r="C37" s="10" t="s">
        <v>2</v>
      </c>
      <c r="D37" s="11" t="s">
        <v>4</v>
      </c>
      <c r="E37" s="12" t="s">
        <v>79</v>
      </c>
      <c r="F37" s="13" t="s">
        <v>6</v>
      </c>
      <c r="G37" s="12" t="s">
        <v>7</v>
      </c>
      <c r="H37" s="12" t="s">
        <v>8</v>
      </c>
      <c r="I37" s="12" t="s">
        <v>9</v>
      </c>
      <c r="J37" s="12" t="s">
        <v>10</v>
      </c>
    </row>
    <row r="38" spans="1:10" s="4" customFormat="1" ht="20.399999999999999" x14ac:dyDescent="0.2">
      <c r="A38" s="50" t="s">
        <v>13</v>
      </c>
      <c r="B38" s="50" t="s">
        <v>25</v>
      </c>
      <c r="C38" s="50" t="s">
        <v>42</v>
      </c>
      <c r="D38" s="21">
        <v>2006</v>
      </c>
      <c r="E38" s="23">
        <v>148200</v>
      </c>
      <c r="F38" s="25">
        <f>J38/E38</f>
        <v>0.5</v>
      </c>
      <c r="G38" s="26">
        <f>E38*25%</f>
        <v>37050</v>
      </c>
      <c r="H38" s="26">
        <f>E38*10%</f>
        <v>14820</v>
      </c>
      <c r="I38" s="26">
        <f>E38*15%</f>
        <v>22230</v>
      </c>
      <c r="J38" s="27">
        <f>SUM(G38:I38)</f>
        <v>74100</v>
      </c>
    </row>
    <row r="39" spans="1:10" s="4" customFormat="1" ht="20.399999999999999" x14ac:dyDescent="0.2">
      <c r="A39" s="50" t="s">
        <v>15</v>
      </c>
      <c r="B39" s="50" t="s">
        <v>27</v>
      </c>
      <c r="C39" s="50" t="s">
        <v>44</v>
      </c>
      <c r="D39" s="28">
        <v>2006</v>
      </c>
      <c r="E39" s="29">
        <v>84532</v>
      </c>
      <c r="F39" s="25">
        <f t="shared" ref="F39:F50" si="11">J39/E39</f>
        <v>0.39574303222448298</v>
      </c>
      <c r="G39" s="26">
        <f t="shared" ref="G39:G50" si="12">E39*25%</f>
        <v>21133</v>
      </c>
      <c r="H39" s="26">
        <f t="shared" ref="H39:H51" si="13">E39*10%</f>
        <v>8453.2000000000007</v>
      </c>
      <c r="I39" s="26">
        <v>3866.75</v>
      </c>
      <c r="J39" s="27">
        <f t="shared" ref="J39:J51" si="14">SUM(G39:I39)</f>
        <v>33452.949999999997</v>
      </c>
    </row>
    <row r="40" spans="1:10" s="8" customFormat="1" ht="20.399999999999999" x14ac:dyDescent="0.2">
      <c r="A40" s="50" t="s">
        <v>17</v>
      </c>
      <c r="B40" s="50" t="s">
        <v>29</v>
      </c>
      <c r="C40" s="50" t="s">
        <v>46</v>
      </c>
      <c r="D40" s="28">
        <v>2006</v>
      </c>
      <c r="E40" s="24">
        <v>89256</v>
      </c>
      <c r="F40" s="25">
        <f t="shared" si="11"/>
        <v>0.25</v>
      </c>
      <c r="G40" s="26">
        <f t="shared" si="12"/>
        <v>22314</v>
      </c>
      <c r="H40" s="26">
        <f>E40*0%</f>
        <v>0</v>
      </c>
      <c r="I40" s="26">
        <f>E40*0%</f>
        <v>0</v>
      </c>
      <c r="J40" s="27">
        <f t="shared" si="14"/>
        <v>22314</v>
      </c>
    </row>
    <row r="41" spans="1:10" s="8" customFormat="1" x14ac:dyDescent="0.2">
      <c r="A41" s="50" t="s">
        <v>18</v>
      </c>
      <c r="B41" s="50" t="s">
        <v>31</v>
      </c>
      <c r="C41" s="50" t="s">
        <v>48</v>
      </c>
      <c r="D41" s="28">
        <v>2006</v>
      </c>
      <c r="E41" s="29">
        <v>75000</v>
      </c>
      <c r="F41" s="25">
        <f t="shared" si="11"/>
        <v>0.47099999999999997</v>
      </c>
      <c r="G41" s="26">
        <f t="shared" si="12"/>
        <v>18750</v>
      </c>
      <c r="H41" s="26">
        <f t="shared" si="13"/>
        <v>7500</v>
      </c>
      <c r="I41" s="26">
        <v>9075</v>
      </c>
      <c r="J41" s="27">
        <f t="shared" si="14"/>
        <v>35325</v>
      </c>
    </row>
    <row r="42" spans="1:10" s="8" customFormat="1" x14ac:dyDescent="0.2">
      <c r="A42" s="50" t="s">
        <v>22</v>
      </c>
      <c r="B42" s="50" t="s">
        <v>35</v>
      </c>
      <c r="C42" s="50" t="s">
        <v>52</v>
      </c>
      <c r="D42" s="30">
        <v>2006</v>
      </c>
      <c r="E42" s="29">
        <v>39808</v>
      </c>
      <c r="F42" s="25">
        <f t="shared" si="11"/>
        <v>0.47100306471061087</v>
      </c>
      <c r="G42" s="26">
        <f t="shared" si="12"/>
        <v>9952</v>
      </c>
      <c r="H42" s="26">
        <f t="shared" si="13"/>
        <v>3980.8</v>
      </c>
      <c r="I42" s="26">
        <v>4816.8900000000003</v>
      </c>
      <c r="J42" s="27">
        <f t="shared" si="14"/>
        <v>18749.689999999999</v>
      </c>
    </row>
    <row r="43" spans="1:10" s="41" customFormat="1" x14ac:dyDescent="0.2">
      <c r="A43" s="50" t="s">
        <v>21</v>
      </c>
      <c r="B43" s="50" t="s">
        <v>36</v>
      </c>
      <c r="C43" s="50" t="s">
        <v>53</v>
      </c>
      <c r="D43" s="45">
        <v>2006</v>
      </c>
      <c r="E43" s="46">
        <v>11248</v>
      </c>
      <c r="F43" s="25">
        <f t="shared" si="11"/>
        <v>0.47102151493598865</v>
      </c>
      <c r="G43" s="26">
        <f t="shared" si="12"/>
        <v>2812</v>
      </c>
      <c r="H43" s="26">
        <f t="shared" si="13"/>
        <v>1124.8</v>
      </c>
      <c r="I43" s="26">
        <v>1361.25</v>
      </c>
      <c r="J43" s="27">
        <f t="shared" si="14"/>
        <v>5298.05</v>
      </c>
    </row>
    <row r="44" spans="1:10" s="8" customFormat="1" x14ac:dyDescent="0.2">
      <c r="A44" s="50" t="s">
        <v>21</v>
      </c>
      <c r="B44" s="50" t="s">
        <v>38</v>
      </c>
      <c r="C44" s="50" t="s">
        <v>55</v>
      </c>
      <c r="D44" s="30">
        <v>2006</v>
      </c>
      <c r="E44" s="29">
        <v>76800</v>
      </c>
      <c r="F44" s="25">
        <f t="shared" si="11"/>
        <v>0.49494791666666665</v>
      </c>
      <c r="G44" s="26">
        <f t="shared" si="12"/>
        <v>19200</v>
      </c>
      <c r="H44" s="26">
        <f t="shared" si="13"/>
        <v>7680</v>
      </c>
      <c r="I44" s="26">
        <v>11132</v>
      </c>
      <c r="J44" s="27">
        <f t="shared" si="14"/>
        <v>38012</v>
      </c>
    </row>
    <row r="45" spans="1:10" s="8" customFormat="1" ht="20.399999999999999" x14ac:dyDescent="0.2">
      <c r="A45" s="53" t="s">
        <v>59</v>
      </c>
      <c r="B45" s="53" t="s">
        <v>64</v>
      </c>
      <c r="C45" s="53" t="s">
        <v>71</v>
      </c>
      <c r="D45" s="28">
        <v>2006</v>
      </c>
      <c r="E45" s="24">
        <v>322543.25</v>
      </c>
      <c r="F45" s="25">
        <f t="shared" si="11"/>
        <v>0.37099998992383193</v>
      </c>
      <c r="G45" s="26">
        <f>E45*15%</f>
        <v>48381.487499999996</v>
      </c>
      <c r="H45" s="26">
        <f t="shared" si="13"/>
        <v>32254.325000000001</v>
      </c>
      <c r="I45" s="26">
        <v>39027.730000000003</v>
      </c>
      <c r="J45" s="27">
        <f t="shared" si="14"/>
        <v>119663.54250000001</v>
      </c>
    </row>
    <row r="46" spans="1:10" s="8" customFormat="1" ht="30.6" x14ac:dyDescent="0.2">
      <c r="A46" s="50" t="s">
        <v>12</v>
      </c>
      <c r="B46" s="50" t="s">
        <v>65</v>
      </c>
      <c r="C46" s="50" t="s">
        <v>72</v>
      </c>
      <c r="D46" s="28">
        <v>2006</v>
      </c>
      <c r="E46" s="24">
        <v>1028.5</v>
      </c>
      <c r="F46" s="25">
        <f t="shared" si="11"/>
        <v>0.5</v>
      </c>
      <c r="G46" s="26">
        <f t="shared" si="12"/>
        <v>257.125</v>
      </c>
      <c r="H46" s="26">
        <f t="shared" si="13"/>
        <v>102.85000000000001</v>
      </c>
      <c r="I46" s="26">
        <f t="shared" ref="I46" si="15">E46*15%</f>
        <v>154.27500000000001</v>
      </c>
      <c r="J46" s="27">
        <f t="shared" si="14"/>
        <v>514.25</v>
      </c>
    </row>
    <row r="47" spans="1:10" s="8" customFormat="1" ht="20.399999999999999" x14ac:dyDescent="0.2">
      <c r="A47" s="50" t="s">
        <v>61</v>
      </c>
      <c r="B47" s="50" t="s">
        <v>67</v>
      </c>
      <c r="C47" s="50" t="s">
        <v>74</v>
      </c>
      <c r="D47" s="28">
        <v>2006</v>
      </c>
      <c r="E47" s="24">
        <v>99631.039999999994</v>
      </c>
      <c r="F47" s="25">
        <f t="shared" si="11"/>
        <v>0.45100004175405578</v>
      </c>
      <c r="G47" s="26">
        <f>E47*23%</f>
        <v>22915.139199999998</v>
      </c>
      <c r="H47" s="26">
        <f t="shared" si="13"/>
        <v>9963.1039999999994</v>
      </c>
      <c r="I47" s="26">
        <v>12055.36</v>
      </c>
      <c r="J47" s="27">
        <f t="shared" si="14"/>
        <v>44933.603199999998</v>
      </c>
    </row>
    <row r="48" spans="1:10" s="8" customFormat="1" ht="40.799999999999997" x14ac:dyDescent="0.2">
      <c r="A48" s="50" t="s">
        <v>62</v>
      </c>
      <c r="B48" s="50" t="s">
        <v>68</v>
      </c>
      <c r="C48" s="50" t="s">
        <v>75</v>
      </c>
      <c r="D48" s="28">
        <v>2006</v>
      </c>
      <c r="E48" s="24">
        <v>92486.53</v>
      </c>
      <c r="F48" s="25">
        <f t="shared" si="11"/>
        <v>0.34400000000000003</v>
      </c>
      <c r="G48" s="26">
        <f>E48*24.4%</f>
        <v>22566.713319999999</v>
      </c>
      <c r="H48" s="26">
        <f t="shared" si="13"/>
        <v>9248.6530000000002</v>
      </c>
      <c r="I48" s="26">
        <f>E48*0%</f>
        <v>0</v>
      </c>
      <c r="J48" s="27">
        <f t="shared" si="14"/>
        <v>31815.366320000001</v>
      </c>
    </row>
    <row r="49" spans="1:10" x14ac:dyDescent="0.3">
      <c r="A49" s="50" t="s">
        <v>21</v>
      </c>
      <c r="B49" s="50" t="s">
        <v>69</v>
      </c>
      <c r="C49" s="50" t="s">
        <v>76</v>
      </c>
      <c r="D49" s="28">
        <v>2006</v>
      </c>
      <c r="E49" s="24">
        <v>92000</v>
      </c>
      <c r="F49" s="25">
        <f t="shared" si="11"/>
        <v>0.45100869565217394</v>
      </c>
      <c r="G49" s="26">
        <f t="shared" si="12"/>
        <v>23000</v>
      </c>
      <c r="H49" s="26">
        <f t="shared" si="13"/>
        <v>9200</v>
      </c>
      <c r="I49" s="26">
        <v>9292.7999999999993</v>
      </c>
      <c r="J49" s="27">
        <f t="shared" si="14"/>
        <v>41492.800000000003</v>
      </c>
    </row>
    <row r="50" spans="1:10" x14ac:dyDescent="0.3">
      <c r="A50" s="50" t="s">
        <v>63</v>
      </c>
      <c r="B50" s="50" t="s">
        <v>70</v>
      </c>
      <c r="C50" s="50" t="s">
        <v>77</v>
      </c>
      <c r="D50" s="28">
        <v>2006</v>
      </c>
      <c r="E50" s="24">
        <v>100667.32</v>
      </c>
      <c r="F50" s="25">
        <f t="shared" si="11"/>
        <v>0.47100004251628036</v>
      </c>
      <c r="G50" s="26">
        <f t="shared" si="12"/>
        <v>25166.83</v>
      </c>
      <c r="H50" s="26">
        <f t="shared" si="13"/>
        <v>10066.732000000002</v>
      </c>
      <c r="I50" s="26">
        <v>12180.75</v>
      </c>
      <c r="J50" s="27">
        <f t="shared" si="14"/>
        <v>47414.312000000005</v>
      </c>
    </row>
    <row r="51" spans="1:10" ht="21.6" x14ac:dyDescent="0.3">
      <c r="A51" s="50" t="s">
        <v>80</v>
      </c>
      <c r="B51" s="50" t="s">
        <v>81</v>
      </c>
      <c r="C51" s="50" t="s">
        <v>82</v>
      </c>
      <c r="D51" s="28">
        <v>2006</v>
      </c>
      <c r="E51" s="24">
        <v>162446.6</v>
      </c>
      <c r="F51" s="25">
        <f>J51/E51</f>
        <v>0.30483463488924978</v>
      </c>
      <c r="G51" s="27">
        <v>27850</v>
      </c>
      <c r="H51" s="26">
        <f t="shared" si="13"/>
        <v>16244.660000000002</v>
      </c>
      <c r="I51" s="26">
        <v>5424.69</v>
      </c>
      <c r="J51" s="27">
        <f t="shared" si="14"/>
        <v>49519.350000000006</v>
      </c>
    </row>
  </sheetData>
  <dataValidations disablePrompts="1" count="1">
    <dataValidation type="list" allowBlank="1" showInputMessage="1" showErrorMessage="1" sqref="EG20:EG36 OC20:OC36 XY20:XY36 AHU20:AHU36 ARQ20:ARQ36 BBM20:BBM36 BLI20:BLI36 BVE20:BVE36 CFA20:CFA36 COW20:COW36 CYS20:CYS36 DIO20:DIO36 DSK20:DSK36 ECG20:ECG36 EMC20:EMC36 EVY20:EVY36 FFU20:FFU36 FPQ20:FPQ36 FZM20:FZM36 GJI20:GJI36 GTE20:GTE36 HDA20:HDA36 HMW20:HMW36 HWS20:HWS36 IGO20:IGO36 IQK20:IQK36 JAG20:JAG36 JKC20:JKC36 JTY20:JTY36 KDU20:KDU36 KNQ20:KNQ36 KXM20:KXM36 LHI20:LHI36 LRE20:LRE36 MBA20:MBA36 MKW20:MKW36 MUS20:MUS36 NEO20:NEO36 NOK20:NOK36 NYG20:NYG36 OIC20:OIC36 ORY20:ORY36 PBU20:PBU36 PLQ20:PLQ36 PVM20:PVM36 QFI20:QFI36 QPE20:QPE36 QZA20:QZA36 RIW20:RIW36 RSS20:RSS36 SCO20:SCO36 SMK20:SMK36 SWG20:SWG36 TGC20:TGC36 TPY20:TPY36 TZU20:TZU36 UJQ20:UJQ36 UTM20:UTM36 VDI20:VDI36 VNE20:VNE36 VXA20:VXA36 WGW20:WGW36 WQS20:WQS36 EG38:EG48 OC38:OC48 XY38:XY48 AHU38:AHU48 ARQ38:ARQ48 BBM38:BBM48 BLI38:BLI48 BVE38:BVE48 CFA38:CFA48 COW38:COW48 CYS38:CYS48 DIO38:DIO48 DSK38:DSK48 ECG38:ECG48 EMC38:EMC48 EVY38:EVY48 FFU38:FFU48 FPQ38:FPQ48 FZM38:FZM48 GJI38:GJI48 GTE38:GTE48 HDA38:HDA48 HMW38:HMW48 HWS38:HWS48 IGO38:IGO48 IQK38:IQK48 JAG38:JAG48 JKC38:JKC48 JTY38:JTY48 KDU38:KDU48 KNQ38:KNQ48 KXM38:KXM48 LHI38:LHI48 LRE38:LRE48 MBA38:MBA48 MKW38:MKW48 MUS38:MUS48 NEO38:NEO48 NOK38:NOK48 NYG38:NYG48 OIC38:OIC48 ORY38:ORY48 PBU38:PBU48 PLQ38:PLQ48 PVM38:PVM48 QFI38:QFI48 QPE38:QPE48 QZA38:QZA48 RIW38:RIW48 RSS38:RSS48 SCO38:SCO48 SMK38:SMK48 SWG38:SWG48 TGC38:TGC48 TPY38:TPY48 TZU38:TZU48 UJQ38:UJQ48 UTM38:UTM48 VDI38:VDI48 VNE38:VNE48 VXA38:VXA48 WGW38:WGW48 WQS38:WQS48 WSK2:WSK18 WIO2:WIO18 VYS2:VYS18 VOW2:VOW18 VFA2:VFA18 UVE2:UVE18 ULI2:ULI18 UBM2:UBM18 TRQ2:TRQ18 THU2:THU18 SXY2:SXY18 SOC2:SOC18 SEG2:SEG18 RUK2:RUK18 RKO2:RKO18 RAS2:RAS18 QQW2:QQW18 QHA2:QHA18 PXE2:PXE18 PNI2:PNI18 PDM2:PDM18 OTQ2:OTQ18 OJU2:OJU18 NZY2:NZY18 NQC2:NQC18 NGG2:NGG18 MWK2:MWK18 MMO2:MMO18 MCS2:MCS18 LSW2:LSW18 LJA2:LJA18 KZE2:KZE18 KPI2:KPI18 KFM2:KFM18 JVQ2:JVQ18 JLU2:JLU18 JBY2:JBY18 ISC2:ISC18 IIG2:IIG18 HYK2:HYK18 HOO2:HOO18 HES2:HES18 GUW2:GUW18 GLA2:GLA18 GBE2:GBE18 FRI2:FRI18 FHM2:FHM18 EXQ2:EXQ18 ENU2:ENU18 EDY2:EDY18 DUC2:DUC18 DKG2:DKG18 DAK2:DAK18 CQO2:CQO18 CGS2:CGS18 BWW2:BWW18 BNA2:BNA18 BDE2:BDE18 ATI2:ATI18 AJM2:AJM18 ZQ2:ZQ18 PU2:PU18 FY2:FY18">
      <formula1>maatregelnrs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workbookViewId="0">
      <selection activeCell="D1" sqref="D1"/>
    </sheetView>
  </sheetViews>
  <sheetFormatPr defaultRowHeight="14.4" x14ac:dyDescent="0.3"/>
  <cols>
    <col min="1" max="1" width="20" style="16" customWidth="1"/>
    <col min="2" max="2" width="12.88671875" style="16" customWidth="1"/>
    <col min="3" max="3" width="23.5546875" style="16" customWidth="1"/>
    <col min="4" max="4" width="14.5546875" bestFit="1" customWidth="1"/>
    <col min="5" max="5" width="14.44140625" customWidth="1"/>
    <col min="6" max="6" width="15.5546875" customWidth="1"/>
    <col min="7" max="7" width="18.6640625" customWidth="1"/>
    <col min="8" max="8" width="12.109375" customWidth="1"/>
    <col min="9" max="9" width="11.88671875" customWidth="1"/>
    <col min="10" max="10" width="12" customWidth="1"/>
    <col min="11" max="11" width="16.6640625" customWidth="1"/>
  </cols>
  <sheetData>
    <row r="1" spans="1:11" s="1" customFormat="1" ht="65.2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8" t="s">
        <v>4</v>
      </c>
      <c r="F1" s="54" t="s">
        <v>662</v>
      </c>
      <c r="G1" s="20" t="s">
        <v>6</v>
      </c>
      <c r="H1" s="54" t="s">
        <v>7</v>
      </c>
      <c r="I1" s="54" t="s">
        <v>8</v>
      </c>
      <c r="J1" s="54" t="s">
        <v>9</v>
      </c>
      <c r="K1" s="54" t="s">
        <v>10</v>
      </c>
    </row>
    <row r="2" spans="1:11" s="4" customFormat="1" ht="27.75" customHeight="1" x14ac:dyDescent="0.3">
      <c r="A2" s="55" t="s">
        <v>83</v>
      </c>
      <c r="B2" s="55" t="s">
        <v>84</v>
      </c>
      <c r="C2" s="55" t="s">
        <v>85</v>
      </c>
      <c r="D2" s="6"/>
      <c r="E2" s="28">
        <v>2007</v>
      </c>
      <c r="F2" s="56">
        <v>200000</v>
      </c>
      <c r="G2" s="15">
        <v>0.65</v>
      </c>
      <c r="H2" s="57">
        <f t="shared" ref="H2:H19" si="0">K2*30%</f>
        <v>39000</v>
      </c>
      <c r="I2" s="57">
        <f t="shared" ref="I2:I19" si="1">K2*(2700/5200)*70%</f>
        <v>47250</v>
      </c>
      <c r="J2" s="57">
        <f t="shared" ref="J2:J19" si="2">K2*(2500/5200)*70%</f>
        <v>43750</v>
      </c>
      <c r="K2" s="57">
        <f t="shared" ref="K2:K19" si="3">F2*G2</f>
        <v>130000</v>
      </c>
    </row>
    <row r="3" spans="1:11" s="4" customFormat="1" ht="28.5" customHeight="1" x14ac:dyDescent="0.25">
      <c r="A3" s="55" t="s">
        <v>86</v>
      </c>
      <c r="B3" s="55" t="s">
        <v>87</v>
      </c>
      <c r="C3" s="55" t="s">
        <v>88</v>
      </c>
      <c r="D3" s="6"/>
      <c r="E3" s="28">
        <v>2007</v>
      </c>
      <c r="F3" s="58">
        <v>15000</v>
      </c>
      <c r="G3" s="3">
        <v>0.65</v>
      </c>
      <c r="H3" s="57">
        <f t="shared" si="0"/>
        <v>2925</v>
      </c>
      <c r="I3" s="57">
        <f t="shared" si="1"/>
        <v>3543.75</v>
      </c>
      <c r="J3" s="57">
        <f t="shared" si="2"/>
        <v>3281.25</v>
      </c>
      <c r="K3" s="57">
        <f t="shared" si="3"/>
        <v>9750</v>
      </c>
    </row>
    <row r="4" spans="1:11" s="8" customFormat="1" ht="26.25" customHeight="1" x14ac:dyDescent="0.25">
      <c r="A4" s="59" t="s">
        <v>89</v>
      </c>
      <c r="B4" s="55" t="s">
        <v>90</v>
      </c>
      <c r="C4" s="59" t="s">
        <v>91</v>
      </c>
      <c r="D4" s="9"/>
      <c r="E4" s="28">
        <v>2007</v>
      </c>
      <c r="F4" s="56">
        <v>169883</v>
      </c>
      <c r="G4" s="15">
        <v>0.65</v>
      </c>
      <c r="H4" s="57">
        <f t="shared" si="0"/>
        <v>33127.184999999998</v>
      </c>
      <c r="I4" s="57">
        <f t="shared" si="1"/>
        <v>40134.858749999999</v>
      </c>
      <c r="J4" s="57">
        <f t="shared" si="2"/>
        <v>37161.90625</v>
      </c>
      <c r="K4" s="57">
        <f t="shared" si="3"/>
        <v>110423.95</v>
      </c>
    </row>
    <row r="5" spans="1:11" s="8" customFormat="1" ht="19.5" customHeight="1" x14ac:dyDescent="0.25">
      <c r="A5" s="59" t="s">
        <v>89</v>
      </c>
      <c r="B5" s="55" t="s">
        <v>92</v>
      </c>
      <c r="C5" s="59" t="s">
        <v>93</v>
      </c>
      <c r="D5" s="9"/>
      <c r="E5" s="28">
        <v>2007</v>
      </c>
      <c r="F5" s="56">
        <v>200000</v>
      </c>
      <c r="G5" s="15">
        <v>0.65</v>
      </c>
      <c r="H5" s="57">
        <f t="shared" si="0"/>
        <v>39000</v>
      </c>
      <c r="I5" s="57">
        <f t="shared" si="1"/>
        <v>47250</v>
      </c>
      <c r="J5" s="57">
        <f t="shared" si="2"/>
        <v>43750</v>
      </c>
      <c r="K5" s="57">
        <f t="shared" si="3"/>
        <v>130000</v>
      </c>
    </row>
    <row r="6" spans="1:11" s="8" customFormat="1" ht="16.5" customHeight="1" x14ac:dyDescent="0.25">
      <c r="A6" s="59" t="s">
        <v>94</v>
      </c>
      <c r="B6" s="55" t="s">
        <v>95</v>
      </c>
      <c r="C6" s="59" t="s">
        <v>96</v>
      </c>
      <c r="D6" s="9"/>
      <c r="E6" s="28">
        <v>2007</v>
      </c>
      <c r="F6" s="56">
        <v>82887</v>
      </c>
      <c r="G6" s="15">
        <v>0.65</v>
      </c>
      <c r="H6" s="57">
        <f t="shared" si="0"/>
        <v>16162.965</v>
      </c>
      <c r="I6" s="57">
        <f t="shared" si="1"/>
        <v>19582.053749999999</v>
      </c>
      <c r="J6" s="57">
        <f t="shared" si="2"/>
        <v>18131.53125</v>
      </c>
      <c r="K6" s="57">
        <f t="shared" si="3"/>
        <v>53876.55</v>
      </c>
    </row>
    <row r="7" spans="1:11" s="8" customFormat="1" ht="66" customHeight="1" x14ac:dyDescent="0.25">
      <c r="A7" s="59" t="s">
        <v>97</v>
      </c>
      <c r="B7" s="55" t="s">
        <v>98</v>
      </c>
      <c r="C7" s="59" t="s">
        <v>99</v>
      </c>
      <c r="D7" s="9"/>
      <c r="E7" s="28">
        <v>2007</v>
      </c>
      <c r="F7" s="56">
        <v>200000</v>
      </c>
      <c r="G7" s="15">
        <v>0.65</v>
      </c>
      <c r="H7" s="57">
        <f t="shared" si="0"/>
        <v>39000</v>
      </c>
      <c r="I7" s="57">
        <f t="shared" si="1"/>
        <v>47250</v>
      </c>
      <c r="J7" s="57">
        <f t="shared" si="2"/>
        <v>43750</v>
      </c>
      <c r="K7" s="57">
        <f t="shared" si="3"/>
        <v>130000</v>
      </c>
    </row>
    <row r="8" spans="1:11" s="8" customFormat="1" ht="52.5" customHeight="1" x14ac:dyDescent="0.25">
      <c r="A8" s="59" t="s">
        <v>100</v>
      </c>
      <c r="B8" s="55" t="s">
        <v>101</v>
      </c>
      <c r="C8" s="59" t="s">
        <v>102</v>
      </c>
      <c r="D8" s="9"/>
      <c r="E8" s="28">
        <v>2007</v>
      </c>
      <c r="F8" s="56">
        <v>168900</v>
      </c>
      <c r="G8" s="15">
        <v>0.65</v>
      </c>
      <c r="H8" s="57">
        <f t="shared" si="0"/>
        <v>32935.5</v>
      </c>
      <c r="I8" s="57">
        <f t="shared" si="1"/>
        <v>39902.625</v>
      </c>
      <c r="J8" s="57">
        <f t="shared" si="2"/>
        <v>36946.875</v>
      </c>
      <c r="K8" s="57">
        <f t="shared" si="3"/>
        <v>109785</v>
      </c>
    </row>
    <row r="9" spans="1:11" s="8" customFormat="1" ht="28.5" customHeight="1" x14ac:dyDescent="0.25">
      <c r="A9" s="55" t="s">
        <v>103</v>
      </c>
      <c r="B9" s="55" t="s">
        <v>104</v>
      </c>
      <c r="C9" s="55" t="s">
        <v>105</v>
      </c>
      <c r="D9" s="6"/>
      <c r="E9" s="28">
        <v>2007</v>
      </c>
      <c r="F9" s="56">
        <v>19079</v>
      </c>
      <c r="G9" s="15">
        <v>0.65</v>
      </c>
      <c r="H9" s="57">
        <f t="shared" si="0"/>
        <v>3720.4049999999997</v>
      </c>
      <c r="I9" s="57">
        <f t="shared" si="1"/>
        <v>4507.4137499999997</v>
      </c>
      <c r="J9" s="57">
        <f t="shared" si="2"/>
        <v>4173.53125</v>
      </c>
      <c r="K9" s="57">
        <f t="shared" si="3"/>
        <v>12401.35</v>
      </c>
    </row>
    <row r="10" spans="1:11" s="8" customFormat="1" ht="28.5" customHeight="1" x14ac:dyDescent="0.25">
      <c r="A10" s="59" t="s">
        <v>106</v>
      </c>
      <c r="B10" s="55" t="s">
        <v>107</v>
      </c>
      <c r="C10" s="59" t="s">
        <v>108</v>
      </c>
      <c r="D10" s="9"/>
      <c r="E10" s="28">
        <v>2007</v>
      </c>
      <c r="F10" s="56">
        <v>125225</v>
      </c>
      <c r="G10" s="15">
        <v>0.65</v>
      </c>
      <c r="H10" s="57">
        <f t="shared" si="0"/>
        <v>24418.875</v>
      </c>
      <c r="I10" s="57">
        <f t="shared" si="1"/>
        <v>29584.406249999996</v>
      </c>
      <c r="J10" s="57">
        <f t="shared" si="2"/>
        <v>27392.96875</v>
      </c>
      <c r="K10" s="57">
        <f t="shared" si="3"/>
        <v>81396.25</v>
      </c>
    </row>
    <row r="11" spans="1:11" s="8" customFormat="1" ht="15.75" customHeight="1" x14ac:dyDescent="0.25">
      <c r="A11" s="55" t="s">
        <v>109</v>
      </c>
      <c r="B11" s="55" t="s">
        <v>110</v>
      </c>
      <c r="C11" s="55" t="s">
        <v>111</v>
      </c>
      <c r="D11" s="6"/>
      <c r="E11" s="28">
        <v>2007</v>
      </c>
      <c r="F11" s="56">
        <v>200000</v>
      </c>
      <c r="G11" s="15">
        <v>0.65</v>
      </c>
      <c r="H11" s="57">
        <f t="shared" si="0"/>
        <v>39000</v>
      </c>
      <c r="I11" s="57">
        <f t="shared" si="1"/>
        <v>47250</v>
      </c>
      <c r="J11" s="57">
        <f t="shared" si="2"/>
        <v>43750</v>
      </c>
      <c r="K11" s="57">
        <f t="shared" si="3"/>
        <v>130000</v>
      </c>
    </row>
    <row r="12" spans="1:11" s="8" customFormat="1" ht="15.75" customHeight="1" x14ac:dyDescent="0.25">
      <c r="A12" s="55" t="s">
        <v>112</v>
      </c>
      <c r="B12" s="55" t="s">
        <v>113</v>
      </c>
      <c r="C12" s="55" t="s">
        <v>114</v>
      </c>
      <c r="D12" s="6"/>
      <c r="E12" s="28">
        <v>2007</v>
      </c>
      <c r="F12" s="56">
        <v>200000</v>
      </c>
      <c r="G12" s="15">
        <v>0.65</v>
      </c>
      <c r="H12" s="57">
        <f t="shared" si="0"/>
        <v>39000</v>
      </c>
      <c r="I12" s="57">
        <f t="shared" si="1"/>
        <v>47250</v>
      </c>
      <c r="J12" s="57">
        <f t="shared" si="2"/>
        <v>43750</v>
      </c>
      <c r="K12" s="57">
        <f t="shared" si="3"/>
        <v>130000</v>
      </c>
    </row>
    <row r="13" spans="1:11" s="8" customFormat="1" ht="43.5" customHeight="1" x14ac:dyDescent="0.25">
      <c r="A13" s="55" t="s">
        <v>115</v>
      </c>
      <c r="B13" s="55" t="s">
        <v>116</v>
      </c>
      <c r="C13" s="55" t="s">
        <v>117</v>
      </c>
      <c r="D13" s="6"/>
      <c r="E13" s="28">
        <v>2007</v>
      </c>
      <c r="F13" s="56">
        <v>30149</v>
      </c>
      <c r="G13" s="15">
        <v>0.65</v>
      </c>
      <c r="H13" s="57">
        <f t="shared" si="0"/>
        <v>5879.0550000000003</v>
      </c>
      <c r="I13" s="57">
        <f t="shared" si="1"/>
        <v>7122.701250000001</v>
      </c>
      <c r="J13" s="57">
        <f t="shared" si="2"/>
        <v>6595.0937500000009</v>
      </c>
      <c r="K13" s="57">
        <f t="shared" si="3"/>
        <v>19596.850000000002</v>
      </c>
    </row>
    <row r="14" spans="1:11" s="8" customFormat="1" ht="19.5" customHeight="1" x14ac:dyDescent="0.25">
      <c r="A14" s="55" t="s">
        <v>118</v>
      </c>
      <c r="B14" s="55" t="s">
        <v>119</v>
      </c>
      <c r="C14" s="55" t="s">
        <v>120</v>
      </c>
      <c r="D14" s="6"/>
      <c r="E14" s="28">
        <v>2007</v>
      </c>
      <c r="F14" s="56">
        <v>196484</v>
      </c>
      <c r="G14" s="15">
        <v>0.65</v>
      </c>
      <c r="H14" s="57">
        <f t="shared" si="0"/>
        <v>38314.379999999997</v>
      </c>
      <c r="I14" s="57">
        <f t="shared" si="1"/>
        <v>46419.345000000001</v>
      </c>
      <c r="J14" s="57">
        <f t="shared" si="2"/>
        <v>42980.875</v>
      </c>
      <c r="K14" s="57">
        <f t="shared" si="3"/>
        <v>127714.6</v>
      </c>
    </row>
    <row r="15" spans="1:11" s="8" customFormat="1" ht="43.5" customHeight="1" x14ac:dyDescent="0.25">
      <c r="A15" s="55" t="s">
        <v>121</v>
      </c>
      <c r="B15" s="55" t="s">
        <v>122</v>
      </c>
      <c r="C15" s="55" t="s">
        <v>123</v>
      </c>
      <c r="D15" s="6"/>
      <c r="E15" s="28">
        <v>2007</v>
      </c>
      <c r="F15" s="56">
        <v>80290</v>
      </c>
      <c r="G15" s="15">
        <v>0.65</v>
      </c>
      <c r="H15" s="57">
        <f t="shared" si="0"/>
        <v>15656.55</v>
      </c>
      <c r="I15" s="57">
        <f t="shared" si="1"/>
        <v>18968.512500000001</v>
      </c>
      <c r="J15" s="57">
        <f t="shared" si="2"/>
        <v>17563.4375</v>
      </c>
      <c r="K15" s="57">
        <f t="shared" si="3"/>
        <v>52188.5</v>
      </c>
    </row>
    <row r="16" spans="1:11" s="8" customFormat="1" ht="27" customHeight="1" x14ac:dyDescent="0.25">
      <c r="A16" s="59" t="s">
        <v>124</v>
      </c>
      <c r="B16" s="55" t="s">
        <v>125</v>
      </c>
      <c r="C16" s="59" t="s">
        <v>126</v>
      </c>
      <c r="D16" s="9"/>
      <c r="E16" s="28">
        <v>2007</v>
      </c>
      <c r="F16" s="56">
        <v>126000</v>
      </c>
      <c r="G16" s="15">
        <v>0.65</v>
      </c>
      <c r="H16" s="57">
        <f t="shared" si="0"/>
        <v>24570</v>
      </c>
      <c r="I16" s="57">
        <f t="shared" si="1"/>
        <v>29767.499999999996</v>
      </c>
      <c r="J16" s="57">
        <f t="shared" si="2"/>
        <v>27562.5</v>
      </c>
      <c r="K16" s="57">
        <f t="shared" si="3"/>
        <v>81900</v>
      </c>
    </row>
    <row r="17" spans="1:11" s="4" customFormat="1" ht="61.5" customHeight="1" x14ac:dyDescent="0.3">
      <c r="A17" s="55" t="s">
        <v>127</v>
      </c>
      <c r="B17" s="55" t="s">
        <v>128</v>
      </c>
      <c r="C17" s="55" t="s">
        <v>129</v>
      </c>
      <c r="D17" s="17"/>
      <c r="E17" s="22">
        <v>2007</v>
      </c>
      <c r="F17" s="58">
        <v>108161</v>
      </c>
      <c r="G17" s="60">
        <v>0.65</v>
      </c>
      <c r="H17" s="57">
        <f t="shared" si="0"/>
        <v>21091.395</v>
      </c>
      <c r="I17" s="57">
        <f t="shared" si="1"/>
        <v>25553.036250000005</v>
      </c>
      <c r="J17" s="57">
        <f t="shared" si="2"/>
        <v>23660.218750000004</v>
      </c>
      <c r="K17" s="57">
        <f t="shared" si="3"/>
        <v>70304.650000000009</v>
      </c>
    </row>
    <row r="18" spans="1:11" s="4" customFormat="1" ht="27.75" customHeight="1" x14ac:dyDescent="0.3">
      <c r="A18" s="55" t="s">
        <v>130</v>
      </c>
      <c r="B18" s="55" t="s">
        <v>131</v>
      </c>
      <c r="C18" s="55" t="s">
        <v>132</v>
      </c>
      <c r="D18" s="17"/>
      <c r="E18" s="22">
        <v>2007</v>
      </c>
      <c r="F18" s="58">
        <v>100000</v>
      </c>
      <c r="G18" s="3">
        <v>0.65</v>
      </c>
      <c r="H18" s="57">
        <f t="shared" si="0"/>
        <v>19500</v>
      </c>
      <c r="I18" s="57">
        <f t="shared" si="1"/>
        <v>23625</v>
      </c>
      <c r="J18" s="57">
        <f t="shared" si="2"/>
        <v>21875</v>
      </c>
      <c r="K18" s="57">
        <f t="shared" si="3"/>
        <v>65000</v>
      </c>
    </row>
    <row r="19" spans="1:11" s="4" customFormat="1" ht="37.5" customHeight="1" x14ac:dyDescent="0.3">
      <c r="A19" s="55" t="s">
        <v>133</v>
      </c>
      <c r="B19" s="55" t="s">
        <v>134</v>
      </c>
      <c r="C19" s="55" t="s">
        <v>135</v>
      </c>
      <c r="D19" s="17"/>
      <c r="E19" s="22">
        <v>2007</v>
      </c>
      <c r="F19" s="58">
        <v>75000</v>
      </c>
      <c r="G19" s="60">
        <v>0.65</v>
      </c>
      <c r="H19" s="57">
        <f t="shared" si="0"/>
        <v>14625</v>
      </c>
      <c r="I19" s="57">
        <f t="shared" si="1"/>
        <v>17718.75</v>
      </c>
      <c r="J19" s="57">
        <f t="shared" si="2"/>
        <v>16406.25</v>
      </c>
      <c r="K19" s="57">
        <f t="shared" si="3"/>
        <v>48750</v>
      </c>
    </row>
    <row r="20" spans="1:11" s="64" customFormat="1" ht="15" customHeight="1" thickBot="1" x14ac:dyDescent="0.35">
      <c r="A20" s="61" t="s">
        <v>137</v>
      </c>
      <c r="B20" s="61" t="s">
        <v>138</v>
      </c>
      <c r="C20" s="61" t="s">
        <v>139</v>
      </c>
      <c r="D20" s="61"/>
      <c r="E20" s="30">
        <v>2007</v>
      </c>
      <c r="F20" s="58">
        <v>200000</v>
      </c>
      <c r="G20" s="3">
        <v>0.65</v>
      </c>
      <c r="H20" s="57">
        <f>+K20*30%</f>
        <v>39000</v>
      </c>
      <c r="I20" s="62">
        <f>K20*(2700/5200)*70%</f>
        <v>47250</v>
      </c>
      <c r="J20" s="57">
        <f>K20*(2500/5200)*70%</f>
        <v>43750</v>
      </c>
      <c r="K20" s="63">
        <f>F20*G20</f>
        <v>130000</v>
      </c>
    </row>
    <row r="21" spans="1:11" s="4" customFormat="1" ht="51.6" thickBot="1" x14ac:dyDescent="0.35">
      <c r="A21" s="10" t="s">
        <v>0</v>
      </c>
      <c r="B21" s="10" t="s">
        <v>1</v>
      </c>
      <c r="C21" s="10" t="s">
        <v>2</v>
      </c>
      <c r="D21" s="10" t="s">
        <v>3</v>
      </c>
      <c r="E21" s="11" t="s">
        <v>4</v>
      </c>
      <c r="F21" s="65" t="s">
        <v>140</v>
      </c>
      <c r="G21" s="13" t="s">
        <v>6</v>
      </c>
      <c r="H21" s="65" t="s">
        <v>7</v>
      </c>
      <c r="I21" s="65" t="s">
        <v>8</v>
      </c>
      <c r="J21" s="65" t="s">
        <v>9</v>
      </c>
      <c r="K21" s="65" t="s">
        <v>10</v>
      </c>
    </row>
    <row r="22" spans="1:11" s="8" customFormat="1" ht="82.8" x14ac:dyDescent="0.3">
      <c r="A22" s="66" t="s">
        <v>141</v>
      </c>
      <c r="B22" s="66" t="s">
        <v>142</v>
      </c>
      <c r="C22" s="66" t="s">
        <v>143</v>
      </c>
      <c r="D22" s="31">
        <v>200000.15</v>
      </c>
      <c r="E22" s="2" t="s">
        <v>144</v>
      </c>
      <c r="F22" s="67">
        <v>200000.15</v>
      </c>
      <c r="G22" s="37">
        <v>0.65</v>
      </c>
      <c r="H22" s="68">
        <f t="shared" ref="H22:H29" si="4">K22*30%</f>
        <v>39000.02925</v>
      </c>
      <c r="I22" s="68">
        <f t="shared" ref="I22:I29" si="5">K22*(3700/7800)*70%</f>
        <v>43166.699041666659</v>
      </c>
      <c r="J22" s="68">
        <f t="shared" ref="J22:J29" si="6">K22*(4100/7800)*70%</f>
        <v>47833.36920833333</v>
      </c>
      <c r="K22" s="57">
        <f t="shared" ref="K22:K29" si="7">F22*G22</f>
        <v>130000.0975</v>
      </c>
    </row>
    <row r="23" spans="1:11" s="5" customFormat="1" ht="41.4" x14ac:dyDescent="0.3">
      <c r="A23" s="55" t="s">
        <v>145</v>
      </c>
      <c r="B23" s="55" t="s">
        <v>146</v>
      </c>
      <c r="C23" s="55" t="s">
        <v>147</v>
      </c>
      <c r="D23" s="32">
        <v>109037</v>
      </c>
      <c r="E23" s="33">
        <v>2008</v>
      </c>
      <c r="F23" s="52">
        <v>109037</v>
      </c>
      <c r="G23" s="3">
        <v>0.65</v>
      </c>
      <c r="H23" s="57">
        <f t="shared" si="4"/>
        <v>21262.215</v>
      </c>
      <c r="I23" s="57">
        <f t="shared" si="5"/>
        <v>23533.819166666668</v>
      </c>
      <c r="J23" s="57">
        <f t="shared" si="6"/>
        <v>26078.015833333331</v>
      </c>
      <c r="K23" s="57">
        <f t="shared" si="7"/>
        <v>70874.05</v>
      </c>
    </row>
    <row r="24" spans="1:11" s="4" customFormat="1" ht="55.2" x14ac:dyDescent="0.3">
      <c r="A24" s="59" t="s">
        <v>149</v>
      </c>
      <c r="B24" s="55" t="s">
        <v>150</v>
      </c>
      <c r="C24" s="59" t="s">
        <v>151</v>
      </c>
      <c r="D24" s="31">
        <v>170242</v>
      </c>
      <c r="E24" s="33">
        <v>2008</v>
      </c>
      <c r="F24" s="69">
        <v>170242</v>
      </c>
      <c r="G24" s="70">
        <v>0.65</v>
      </c>
      <c r="H24" s="57">
        <f t="shared" si="4"/>
        <v>33197.19</v>
      </c>
      <c r="I24" s="57">
        <f t="shared" si="5"/>
        <v>36743.898333333331</v>
      </c>
      <c r="J24" s="57">
        <f t="shared" si="6"/>
        <v>40716.21166666667</v>
      </c>
      <c r="K24" s="57">
        <f t="shared" si="7"/>
        <v>110657.3</v>
      </c>
    </row>
    <row r="25" spans="1:11" s="7" customFormat="1" ht="41.4" x14ac:dyDescent="0.3">
      <c r="A25" s="55" t="s">
        <v>152</v>
      </c>
      <c r="B25" s="55" t="s">
        <v>153</v>
      </c>
      <c r="C25" s="55" t="s">
        <v>154</v>
      </c>
      <c r="D25" s="71">
        <v>200000</v>
      </c>
      <c r="E25" s="30">
        <v>2009</v>
      </c>
      <c r="F25" s="52">
        <f>200000-(150858.01/2)</f>
        <v>124570.995</v>
      </c>
      <c r="G25" s="15">
        <v>0.65</v>
      </c>
      <c r="H25" s="57">
        <f t="shared" si="4"/>
        <v>24291.344024999999</v>
      </c>
      <c r="I25" s="57">
        <f t="shared" si="5"/>
        <v>26886.573087499997</v>
      </c>
      <c r="J25" s="57">
        <f t="shared" si="6"/>
        <v>29793.229637500001</v>
      </c>
      <c r="K25" s="57">
        <f t="shared" si="7"/>
        <v>80971.14675</v>
      </c>
    </row>
    <row r="26" spans="1:11" s="8" customFormat="1" ht="41.4" x14ac:dyDescent="0.3">
      <c r="A26" s="59" t="s">
        <v>155</v>
      </c>
      <c r="B26" s="55" t="s">
        <v>156</v>
      </c>
      <c r="C26" s="59" t="s">
        <v>157</v>
      </c>
      <c r="D26" s="32">
        <v>91017</v>
      </c>
      <c r="E26" s="33">
        <v>2008</v>
      </c>
      <c r="F26" s="69">
        <v>91017</v>
      </c>
      <c r="G26" s="70">
        <v>0.65</v>
      </c>
      <c r="H26" s="57">
        <f t="shared" si="4"/>
        <v>17748.314999999999</v>
      </c>
      <c r="I26" s="57">
        <f t="shared" si="5"/>
        <v>19644.502499999999</v>
      </c>
      <c r="J26" s="57">
        <f t="shared" si="6"/>
        <v>21768.232500000002</v>
      </c>
      <c r="K26" s="57">
        <f t="shared" si="7"/>
        <v>59161.05</v>
      </c>
    </row>
    <row r="27" spans="1:11" s="8" customFormat="1" ht="41.4" x14ac:dyDescent="0.3">
      <c r="A27" s="55" t="s">
        <v>158</v>
      </c>
      <c r="B27" s="55" t="s">
        <v>159</v>
      </c>
      <c r="C27" s="59" t="s">
        <v>160</v>
      </c>
      <c r="D27" s="31">
        <v>138566.54999999999</v>
      </c>
      <c r="E27" s="30">
        <v>2009</v>
      </c>
      <c r="F27" s="52">
        <f>138566.55-(150858.01/2)</f>
        <v>63137.544999999984</v>
      </c>
      <c r="G27" s="70">
        <v>0.65</v>
      </c>
      <c r="H27" s="57">
        <f t="shared" si="4"/>
        <v>12311.821274999997</v>
      </c>
      <c r="I27" s="57">
        <f t="shared" si="5"/>
        <v>13627.18679583333</v>
      </c>
      <c r="J27" s="57">
        <f t="shared" si="6"/>
        <v>15100.396179166662</v>
      </c>
      <c r="K27" s="57">
        <f t="shared" si="7"/>
        <v>41039.404249999992</v>
      </c>
    </row>
    <row r="28" spans="1:11" s="41" customFormat="1" ht="41.4" x14ac:dyDescent="0.3">
      <c r="A28" s="72" t="s">
        <v>161</v>
      </c>
      <c r="B28" s="72" t="s">
        <v>162</v>
      </c>
      <c r="C28" s="72" t="s">
        <v>163</v>
      </c>
      <c r="D28" s="38">
        <v>114115.5</v>
      </c>
      <c r="E28" s="39" t="s">
        <v>144</v>
      </c>
      <c r="F28" s="73">
        <v>114115.5</v>
      </c>
      <c r="G28" s="74">
        <v>0.65</v>
      </c>
      <c r="H28" s="75">
        <f t="shared" si="4"/>
        <v>22252.522499999999</v>
      </c>
      <c r="I28" s="75">
        <f t="shared" si="5"/>
        <v>24629.928749999995</v>
      </c>
      <c r="J28" s="75">
        <f t="shared" si="6"/>
        <v>27292.623749999999</v>
      </c>
      <c r="K28" s="75">
        <f t="shared" si="7"/>
        <v>74175.074999999997</v>
      </c>
    </row>
    <row r="29" spans="1:11" s="8" customFormat="1" ht="28.2" thickBot="1" x14ac:dyDescent="0.35">
      <c r="A29" s="59" t="s">
        <v>164</v>
      </c>
      <c r="B29" s="55" t="s">
        <v>165</v>
      </c>
      <c r="C29" s="59" t="s">
        <v>166</v>
      </c>
      <c r="D29" s="32">
        <v>89400</v>
      </c>
      <c r="E29" s="33">
        <v>2008</v>
      </c>
      <c r="F29" s="69">
        <v>89400</v>
      </c>
      <c r="G29" s="70">
        <v>0.65</v>
      </c>
      <c r="H29" s="57">
        <f t="shared" si="4"/>
        <v>17433</v>
      </c>
      <c r="I29" s="57">
        <f t="shared" si="5"/>
        <v>19295.5</v>
      </c>
      <c r="J29" s="57">
        <f t="shared" si="6"/>
        <v>21381.5</v>
      </c>
      <c r="K29" s="57">
        <f t="shared" si="7"/>
        <v>58110</v>
      </c>
    </row>
    <row r="30" spans="1:11" s="1" customFormat="1" ht="51.6" thickBot="1" x14ac:dyDescent="0.35">
      <c r="A30" s="10" t="s">
        <v>0</v>
      </c>
      <c r="B30" s="10" t="s">
        <v>1</v>
      </c>
      <c r="C30" s="10" t="s">
        <v>2</v>
      </c>
      <c r="D30" s="10" t="s">
        <v>3</v>
      </c>
      <c r="E30" s="11" t="s">
        <v>4</v>
      </c>
      <c r="F30" s="65" t="s">
        <v>167</v>
      </c>
      <c r="G30" s="13" t="s">
        <v>6</v>
      </c>
      <c r="H30" s="65" t="s">
        <v>7</v>
      </c>
      <c r="I30" s="65" t="s">
        <v>8</v>
      </c>
      <c r="J30" s="65" t="s">
        <v>9</v>
      </c>
      <c r="K30" s="65" t="s">
        <v>10</v>
      </c>
    </row>
    <row r="31" spans="1:11" s="4" customFormat="1" ht="41.4" x14ac:dyDescent="0.3">
      <c r="A31" s="55" t="s">
        <v>152</v>
      </c>
      <c r="B31" s="55" t="s">
        <v>153</v>
      </c>
      <c r="C31" s="55" t="s">
        <v>154</v>
      </c>
      <c r="D31" s="31">
        <v>200000</v>
      </c>
      <c r="E31" s="21">
        <v>2009</v>
      </c>
      <c r="F31" s="76">
        <f>200000-124571</f>
        <v>75429</v>
      </c>
      <c r="G31" s="25">
        <v>0.65</v>
      </c>
      <c r="H31" s="68">
        <f t="shared" ref="H31:H41" si="8">K31*30%</f>
        <v>14708.654999999999</v>
      </c>
      <c r="I31" s="68">
        <f t="shared" ref="I31:I41" si="9">K31*(3700/7800)*70%</f>
        <v>16280.092499999997</v>
      </c>
      <c r="J31" s="68">
        <f t="shared" ref="J31:J41" si="10">K31*(4100/7800)*70%</f>
        <v>18040.102500000001</v>
      </c>
      <c r="K31" s="57">
        <f t="shared" ref="K31:K41" si="11">F31*G31</f>
        <v>49028.85</v>
      </c>
    </row>
    <row r="32" spans="1:11" s="4" customFormat="1" ht="41.4" x14ac:dyDescent="0.3">
      <c r="A32" s="59" t="s">
        <v>158</v>
      </c>
      <c r="B32" s="55" t="s">
        <v>159</v>
      </c>
      <c r="C32" s="59" t="s">
        <v>160</v>
      </c>
      <c r="D32" s="31">
        <v>138566.54999999999</v>
      </c>
      <c r="E32" s="28">
        <v>2009</v>
      </c>
      <c r="F32" s="58">
        <f>138566.55-63137.55</f>
        <v>75428.999999999985</v>
      </c>
      <c r="G32" s="3">
        <v>0.65</v>
      </c>
      <c r="H32" s="57">
        <f t="shared" si="8"/>
        <v>14708.654999999997</v>
      </c>
      <c r="I32" s="57">
        <f t="shared" si="9"/>
        <v>16280.092499999995</v>
      </c>
      <c r="J32" s="57">
        <f t="shared" si="10"/>
        <v>18040.102499999997</v>
      </c>
      <c r="K32" s="57">
        <f t="shared" si="11"/>
        <v>49028.849999999991</v>
      </c>
    </row>
    <row r="33" spans="1:11" s="8" customFormat="1" ht="41.4" x14ac:dyDescent="0.3">
      <c r="A33" s="59" t="s">
        <v>168</v>
      </c>
      <c r="B33" s="55" t="s">
        <v>169</v>
      </c>
      <c r="C33" s="59" t="s">
        <v>170</v>
      </c>
      <c r="D33" s="32">
        <v>73476.539999999994</v>
      </c>
      <c r="E33" s="28">
        <v>2009</v>
      </c>
      <c r="F33" s="56">
        <v>73476.539999999994</v>
      </c>
      <c r="G33" s="70">
        <v>0.65</v>
      </c>
      <c r="H33" s="57">
        <f t="shared" si="8"/>
        <v>14327.925299999999</v>
      </c>
      <c r="I33" s="57">
        <f t="shared" si="9"/>
        <v>15858.686549999997</v>
      </c>
      <c r="J33" s="57">
        <f t="shared" si="10"/>
        <v>17573.139149999999</v>
      </c>
      <c r="K33" s="57">
        <f t="shared" si="11"/>
        <v>47759.750999999997</v>
      </c>
    </row>
    <row r="34" spans="1:11" s="8" customFormat="1" ht="55.2" x14ac:dyDescent="0.3">
      <c r="A34" s="59" t="s">
        <v>11</v>
      </c>
      <c r="B34" s="55" t="s">
        <v>171</v>
      </c>
      <c r="C34" s="59" t="s">
        <v>172</v>
      </c>
      <c r="D34" s="31">
        <v>71313.899999999994</v>
      </c>
      <c r="E34" s="28">
        <v>2010</v>
      </c>
      <c r="F34" s="58">
        <f>71313.9-40218.91</f>
        <v>31094.989999999991</v>
      </c>
      <c r="G34" s="70">
        <v>0.65</v>
      </c>
      <c r="H34" s="57">
        <f t="shared" si="8"/>
        <v>6063.523049999998</v>
      </c>
      <c r="I34" s="57">
        <f t="shared" si="9"/>
        <v>6711.3353416666641</v>
      </c>
      <c r="J34" s="57">
        <f t="shared" si="10"/>
        <v>7436.8851083333302</v>
      </c>
      <c r="K34" s="57">
        <f t="shared" si="11"/>
        <v>20211.743499999993</v>
      </c>
    </row>
    <row r="35" spans="1:11" s="8" customFormat="1" ht="41.4" x14ac:dyDescent="0.3">
      <c r="A35" s="55" t="s">
        <v>173</v>
      </c>
      <c r="B35" s="55" t="s">
        <v>174</v>
      </c>
      <c r="C35" s="55" t="s">
        <v>175</v>
      </c>
      <c r="D35" s="71">
        <v>145475</v>
      </c>
      <c r="E35" s="30">
        <v>2009</v>
      </c>
      <c r="F35" s="58">
        <v>145475</v>
      </c>
      <c r="G35" s="15">
        <v>0.65</v>
      </c>
      <c r="H35" s="57">
        <f t="shared" si="8"/>
        <v>28367.625</v>
      </c>
      <c r="I35" s="57">
        <f t="shared" si="9"/>
        <v>31398.354166666664</v>
      </c>
      <c r="J35" s="57">
        <f t="shared" si="10"/>
        <v>34792.770833333336</v>
      </c>
      <c r="K35" s="57">
        <f t="shared" si="11"/>
        <v>94558.75</v>
      </c>
    </row>
    <row r="36" spans="1:11" s="41" customFormat="1" ht="82.8" x14ac:dyDescent="0.3">
      <c r="A36" s="72" t="s">
        <v>176</v>
      </c>
      <c r="B36" s="72" t="s">
        <v>177</v>
      </c>
      <c r="C36" s="72" t="s">
        <v>178</v>
      </c>
      <c r="D36" s="44">
        <v>200000</v>
      </c>
      <c r="E36" s="45">
        <v>2009</v>
      </c>
      <c r="F36" s="77">
        <v>200000</v>
      </c>
      <c r="G36" s="78">
        <v>0.65</v>
      </c>
      <c r="H36" s="75">
        <f t="shared" si="8"/>
        <v>39000</v>
      </c>
      <c r="I36" s="75">
        <f t="shared" si="9"/>
        <v>43166.666666666664</v>
      </c>
      <c r="J36" s="75">
        <f t="shared" si="10"/>
        <v>47833.333333333336</v>
      </c>
      <c r="K36" s="75">
        <f t="shared" si="11"/>
        <v>130000</v>
      </c>
    </row>
    <row r="37" spans="1:11" s="8" customFormat="1" ht="41.4" x14ac:dyDescent="0.3">
      <c r="A37" s="59" t="s">
        <v>179</v>
      </c>
      <c r="B37" s="55" t="s">
        <v>180</v>
      </c>
      <c r="C37" s="59" t="s">
        <v>181</v>
      </c>
      <c r="D37" s="31">
        <v>116673.49</v>
      </c>
      <c r="E37" s="30">
        <v>2009</v>
      </c>
      <c r="F37" s="58">
        <v>116673.49</v>
      </c>
      <c r="G37" s="70">
        <v>0.65</v>
      </c>
      <c r="H37" s="57">
        <f t="shared" si="8"/>
        <v>22751.330550000002</v>
      </c>
      <c r="I37" s="57">
        <f t="shared" si="9"/>
        <v>25182.028258333332</v>
      </c>
      <c r="J37" s="57">
        <f t="shared" si="10"/>
        <v>27904.409691666668</v>
      </c>
      <c r="K37" s="57">
        <f t="shared" si="11"/>
        <v>75837.768500000006</v>
      </c>
    </row>
    <row r="38" spans="1:11" s="8" customFormat="1" ht="41.4" x14ac:dyDescent="0.3">
      <c r="A38" s="59" t="s">
        <v>182</v>
      </c>
      <c r="B38" s="55" t="s">
        <v>183</v>
      </c>
      <c r="C38" s="59" t="s">
        <v>184</v>
      </c>
      <c r="D38" s="32">
        <v>101624.96000000001</v>
      </c>
      <c r="E38" s="28">
        <v>2009</v>
      </c>
      <c r="F38" s="56">
        <v>101624.96000000001</v>
      </c>
      <c r="G38" s="15">
        <v>0.65</v>
      </c>
      <c r="H38" s="57">
        <f t="shared" si="8"/>
        <v>19816.867200000001</v>
      </c>
      <c r="I38" s="57">
        <f t="shared" si="9"/>
        <v>21934.053866666665</v>
      </c>
      <c r="J38" s="57">
        <f t="shared" si="10"/>
        <v>24305.302933333332</v>
      </c>
      <c r="K38" s="57">
        <f t="shared" si="11"/>
        <v>66056.224000000002</v>
      </c>
    </row>
    <row r="39" spans="1:11" s="8" customFormat="1" ht="41.4" x14ac:dyDescent="0.3">
      <c r="A39" s="59" t="s">
        <v>185</v>
      </c>
      <c r="B39" s="55" t="s">
        <v>186</v>
      </c>
      <c r="C39" s="59" t="s">
        <v>187</v>
      </c>
      <c r="D39" s="43">
        <v>148482.67000000001</v>
      </c>
      <c r="E39" s="28">
        <v>2009</v>
      </c>
      <c r="F39" s="56">
        <v>148482.67000000001</v>
      </c>
      <c r="G39" s="70">
        <v>0.44</v>
      </c>
      <c r="H39" s="57">
        <f t="shared" si="8"/>
        <v>19599.712439999999</v>
      </c>
      <c r="I39" s="57">
        <f t="shared" si="9"/>
        <v>21693.698811794871</v>
      </c>
      <c r="J39" s="57">
        <f t="shared" si="10"/>
        <v>24038.963548205127</v>
      </c>
      <c r="K39" s="57">
        <f t="shared" si="11"/>
        <v>65332.374800000005</v>
      </c>
    </row>
    <row r="40" spans="1:11" s="8" customFormat="1" ht="69" x14ac:dyDescent="0.3">
      <c r="A40" s="59" t="s">
        <v>12</v>
      </c>
      <c r="B40" s="55" t="s">
        <v>188</v>
      </c>
      <c r="C40" s="59" t="s">
        <v>189</v>
      </c>
      <c r="D40" s="43">
        <v>160618.38</v>
      </c>
      <c r="E40" s="28">
        <v>2009</v>
      </c>
      <c r="F40" s="56">
        <v>160618.38</v>
      </c>
      <c r="G40" s="70">
        <v>0.65</v>
      </c>
      <c r="H40" s="57">
        <f t="shared" si="8"/>
        <v>31320.5841</v>
      </c>
      <c r="I40" s="57">
        <f t="shared" si="9"/>
        <v>34666.80034999999</v>
      </c>
      <c r="J40" s="57">
        <f t="shared" si="10"/>
        <v>38414.562550000002</v>
      </c>
      <c r="K40" s="57">
        <f t="shared" si="11"/>
        <v>104401.947</v>
      </c>
    </row>
    <row r="41" spans="1:11" s="8" customFormat="1" ht="42" thickBot="1" x14ac:dyDescent="0.35">
      <c r="A41" s="59" t="s">
        <v>190</v>
      </c>
      <c r="B41" s="55" t="s">
        <v>191</v>
      </c>
      <c r="C41" s="59" t="s">
        <v>192</v>
      </c>
      <c r="D41" s="43">
        <v>57953</v>
      </c>
      <c r="E41" s="28">
        <v>2009</v>
      </c>
      <c r="F41" s="56">
        <v>57953</v>
      </c>
      <c r="G41" s="70">
        <v>0.65</v>
      </c>
      <c r="H41" s="57">
        <f t="shared" si="8"/>
        <v>11300.835000000001</v>
      </c>
      <c r="I41" s="57">
        <f t="shared" si="9"/>
        <v>12508.189166666667</v>
      </c>
      <c r="J41" s="57">
        <f t="shared" si="10"/>
        <v>13860.425833333335</v>
      </c>
      <c r="K41" s="57">
        <f t="shared" si="11"/>
        <v>37669.450000000004</v>
      </c>
    </row>
    <row r="42" spans="1:11" s="1" customFormat="1" ht="51.6" thickBot="1" x14ac:dyDescent="0.35">
      <c r="A42" s="10" t="s">
        <v>0</v>
      </c>
      <c r="B42" s="10" t="s">
        <v>1</v>
      </c>
      <c r="C42" s="10" t="s">
        <v>2</v>
      </c>
      <c r="D42" s="10" t="s">
        <v>3</v>
      </c>
      <c r="E42" s="11" t="s">
        <v>4</v>
      </c>
      <c r="F42" s="65" t="s">
        <v>193</v>
      </c>
      <c r="G42" s="13" t="s">
        <v>6</v>
      </c>
      <c r="H42" s="65" t="s">
        <v>7</v>
      </c>
      <c r="I42" s="65" t="s">
        <v>8</v>
      </c>
      <c r="J42" s="65" t="s">
        <v>9</v>
      </c>
      <c r="K42" s="65" t="s">
        <v>10</v>
      </c>
    </row>
    <row r="43" spans="1:11" s="8" customFormat="1" ht="55.2" x14ac:dyDescent="0.3">
      <c r="A43" s="59" t="s">
        <v>11</v>
      </c>
      <c r="B43" s="55" t="s">
        <v>171</v>
      </c>
      <c r="C43" s="59" t="s">
        <v>172</v>
      </c>
      <c r="D43" s="31">
        <v>71313.899999999994</v>
      </c>
      <c r="E43" s="28">
        <v>2010</v>
      </c>
      <c r="F43" s="58">
        <v>40218.910000000003</v>
      </c>
      <c r="G43" s="70">
        <v>0.65</v>
      </c>
      <c r="H43" s="57">
        <f t="shared" ref="H43:H53" si="12">K43*30%</f>
        <v>7842.6874500000004</v>
      </c>
      <c r="I43" s="57">
        <f t="shared" ref="I43:I53" si="13">K43*(3700/7800)*70%</f>
        <v>8680.5814083333335</v>
      </c>
      <c r="J43" s="57">
        <f t="shared" ref="J43:J53" si="14">K43*(4100/7800)*70%</f>
        <v>9619.0226416666683</v>
      </c>
      <c r="K43" s="57">
        <f t="shared" ref="K43:K53" si="15">F43*G43</f>
        <v>26142.291500000003</v>
      </c>
    </row>
    <row r="44" spans="1:11" s="8" customFormat="1" ht="27.6" x14ac:dyDescent="0.3">
      <c r="A44" s="59" t="s">
        <v>194</v>
      </c>
      <c r="B44" s="55" t="s">
        <v>195</v>
      </c>
      <c r="C44" s="59" t="s">
        <v>196</v>
      </c>
      <c r="D44" s="31">
        <v>75914.44</v>
      </c>
      <c r="E44" s="28">
        <v>2010</v>
      </c>
      <c r="F44" s="58">
        <v>75914.44</v>
      </c>
      <c r="G44" s="70">
        <v>0.65</v>
      </c>
      <c r="H44" s="57">
        <f t="shared" si="12"/>
        <v>14803.3158</v>
      </c>
      <c r="I44" s="57">
        <f t="shared" si="13"/>
        <v>16384.866633333335</v>
      </c>
      <c r="J44" s="57">
        <f t="shared" si="14"/>
        <v>18156.203566666667</v>
      </c>
      <c r="K44" s="57">
        <f t="shared" si="15"/>
        <v>49344.386000000006</v>
      </c>
    </row>
    <row r="45" spans="1:11" s="4" customFormat="1" ht="27.6" x14ac:dyDescent="0.3">
      <c r="A45" s="59" t="s">
        <v>197</v>
      </c>
      <c r="B45" s="55" t="s">
        <v>198</v>
      </c>
      <c r="C45" s="59" t="s">
        <v>199</v>
      </c>
      <c r="D45" s="31">
        <v>18150</v>
      </c>
      <c r="E45" s="28">
        <v>2010</v>
      </c>
      <c r="F45" s="58">
        <v>18150</v>
      </c>
      <c r="G45" s="3">
        <v>0.65</v>
      </c>
      <c r="H45" s="57">
        <f t="shared" si="12"/>
        <v>3539.25</v>
      </c>
      <c r="I45" s="57">
        <f t="shared" si="13"/>
        <v>3917.3749999999995</v>
      </c>
      <c r="J45" s="57">
        <f t="shared" si="14"/>
        <v>4340.875</v>
      </c>
      <c r="K45" s="57">
        <f t="shared" si="15"/>
        <v>11797.5</v>
      </c>
    </row>
    <row r="46" spans="1:11" s="8" customFormat="1" ht="27.6" x14ac:dyDescent="0.3">
      <c r="A46" s="59" t="s">
        <v>200</v>
      </c>
      <c r="B46" s="55" t="s">
        <v>201</v>
      </c>
      <c r="C46" s="59" t="s">
        <v>202</v>
      </c>
      <c r="D46" s="32">
        <v>52664.75</v>
      </c>
      <c r="E46" s="28">
        <v>2010</v>
      </c>
      <c r="F46" s="58">
        <v>52664.75</v>
      </c>
      <c r="G46" s="60">
        <v>0.45</v>
      </c>
      <c r="H46" s="57">
        <f t="shared" si="12"/>
        <v>7109.74125</v>
      </c>
      <c r="I46" s="57">
        <f t="shared" si="13"/>
        <v>7869.3289903846153</v>
      </c>
      <c r="J46" s="57">
        <f t="shared" si="14"/>
        <v>8720.0672596153836</v>
      </c>
      <c r="K46" s="57">
        <f t="shared" si="15"/>
        <v>23699.137500000001</v>
      </c>
    </row>
    <row r="47" spans="1:11" s="8" customFormat="1" ht="41.4" x14ac:dyDescent="0.3">
      <c r="A47" s="59" t="s">
        <v>203</v>
      </c>
      <c r="B47" s="55" t="s">
        <v>204</v>
      </c>
      <c r="C47" s="59" t="s">
        <v>205</v>
      </c>
      <c r="D47" s="31">
        <v>138456.04999999999</v>
      </c>
      <c r="E47" s="28">
        <v>2010</v>
      </c>
      <c r="F47" s="58">
        <v>138456.04999999999</v>
      </c>
      <c r="G47" s="60">
        <v>0.65</v>
      </c>
      <c r="H47" s="57">
        <f t="shared" si="12"/>
        <v>26998.929749999999</v>
      </c>
      <c r="I47" s="57">
        <f t="shared" si="13"/>
        <v>29883.430791666658</v>
      </c>
      <c r="J47" s="57">
        <f t="shared" si="14"/>
        <v>33114.071958333334</v>
      </c>
      <c r="K47" s="57">
        <f t="shared" si="15"/>
        <v>89996.432499999995</v>
      </c>
    </row>
    <row r="48" spans="1:11" s="8" customFormat="1" ht="27.6" x14ac:dyDescent="0.3">
      <c r="A48" s="55" t="s">
        <v>206</v>
      </c>
      <c r="B48" s="55" t="s">
        <v>207</v>
      </c>
      <c r="C48" s="55" t="s">
        <v>208</v>
      </c>
      <c r="D48" s="71">
        <v>150700</v>
      </c>
      <c r="E48" s="30">
        <v>2010</v>
      </c>
      <c r="F48" s="58">
        <v>150700</v>
      </c>
      <c r="G48" s="3">
        <v>0.65</v>
      </c>
      <c r="H48" s="57">
        <f t="shared" si="12"/>
        <v>29386.5</v>
      </c>
      <c r="I48" s="57">
        <f t="shared" si="13"/>
        <v>32526.083333333328</v>
      </c>
      <c r="J48" s="57">
        <f t="shared" si="14"/>
        <v>36042.416666666664</v>
      </c>
      <c r="K48" s="57">
        <f t="shared" si="15"/>
        <v>97955</v>
      </c>
    </row>
    <row r="49" spans="1:11" s="8" customFormat="1" ht="55.2" x14ac:dyDescent="0.3">
      <c r="A49" s="59" t="s">
        <v>209</v>
      </c>
      <c r="B49" s="55" t="s">
        <v>210</v>
      </c>
      <c r="C49" s="59" t="s">
        <v>211</v>
      </c>
      <c r="D49" s="79">
        <v>178076.68</v>
      </c>
      <c r="E49" s="28">
        <v>2010</v>
      </c>
      <c r="F49" s="58">
        <v>178076.68</v>
      </c>
      <c r="G49" s="3">
        <v>0.65</v>
      </c>
      <c r="H49" s="57">
        <f t="shared" si="12"/>
        <v>34724.952599999997</v>
      </c>
      <c r="I49" s="57">
        <f t="shared" si="13"/>
        <v>38434.883433333329</v>
      </c>
      <c r="J49" s="57">
        <f t="shared" si="14"/>
        <v>42590.005966666671</v>
      </c>
      <c r="K49" s="57">
        <f t="shared" si="15"/>
        <v>115749.842</v>
      </c>
    </row>
    <row r="50" spans="1:11" s="8" customFormat="1" ht="69" x14ac:dyDescent="0.3">
      <c r="A50" s="59" t="s">
        <v>212</v>
      </c>
      <c r="B50" s="55" t="s">
        <v>213</v>
      </c>
      <c r="C50" s="59" t="s">
        <v>214</v>
      </c>
      <c r="D50" s="79">
        <f>F50</f>
        <v>159000</v>
      </c>
      <c r="E50" s="30">
        <v>2010</v>
      </c>
      <c r="F50" s="58">
        <v>159000</v>
      </c>
      <c r="G50" s="3">
        <v>0.65</v>
      </c>
      <c r="H50" s="57">
        <f t="shared" si="12"/>
        <v>31005</v>
      </c>
      <c r="I50" s="57">
        <f t="shared" si="13"/>
        <v>34317.5</v>
      </c>
      <c r="J50" s="57">
        <f t="shared" si="14"/>
        <v>38027.5</v>
      </c>
      <c r="K50" s="57">
        <f t="shared" si="15"/>
        <v>103350</v>
      </c>
    </row>
    <row r="51" spans="1:11" s="8" customFormat="1" ht="27.6" x14ac:dyDescent="0.3">
      <c r="A51" s="80" t="s">
        <v>215</v>
      </c>
      <c r="B51" s="55" t="s">
        <v>216</v>
      </c>
      <c r="C51" s="80" t="s">
        <v>217</v>
      </c>
      <c r="D51" s="47">
        <f>F51</f>
        <v>124264.94</v>
      </c>
      <c r="E51" s="2">
        <v>2010</v>
      </c>
      <c r="F51" s="81">
        <v>124264.94</v>
      </c>
      <c r="G51" s="82">
        <v>0.65</v>
      </c>
      <c r="H51" s="68">
        <f t="shared" si="12"/>
        <v>24231.663300000004</v>
      </c>
      <c r="I51" s="68">
        <f t="shared" si="13"/>
        <v>26820.516216666671</v>
      </c>
      <c r="J51" s="68">
        <f t="shared" si="14"/>
        <v>29720.031483333332</v>
      </c>
      <c r="K51" s="68">
        <f t="shared" si="15"/>
        <v>80772.21100000001</v>
      </c>
    </row>
    <row r="52" spans="1:11" s="8" customFormat="1" ht="41.4" x14ac:dyDescent="0.3">
      <c r="A52" s="80" t="s">
        <v>149</v>
      </c>
      <c r="B52" s="55" t="s">
        <v>218</v>
      </c>
      <c r="C52" s="80" t="s">
        <v>219</v>
      </c>
      <c r="D52" s="47">
        <f>F52</f>
        <v>125740.48</v>
      </c>
      <c r="E52" s="2">
        <v>2010</v>
      </c>
      <c r="F52" s="81">
        <v>125740.48</v>
      </c>
      <c r="G52" s="82">
        <v>0.65</v>
      </c>
      <c r="H52" s="68">
        <f t="shared" si="12"/>
        <v>24519.393599999999</v>
      </c>
      <c r="I52" s="68">
        <f t="shared" si="13"/>
        <v>27138.986933333334</v>
      </c>
      <c r="J52" s="68">
        <f t="shared" si="14"/>
        <v>30072.931466666665</v>
      </c>
      <c r="K52" s="68">
        <f t="shared" si="15"/>
        <v>81731.312000000005</v>
      </c>
    </row>
    <row r="53" spans="1:11" s="8" customFormat="1" x14ac:dyDescent="0.3">
      <c r="A53" s="80" t="s">
        <v>220</v>
      </c>
      <c r="B53" s="55" t="s">
        <v>221</v>
      </c>
      <c r="C53" s="80" t="s">
        <v>222</v>
      </c>
      <c r="D53" s="47">
        <f>F53</f>
        <v>91304</v>
      </c>
      <c r="E53" s="2">
        <v>2010</v>
      </c>
      <c r="F53" s="81">
        <v>91304</v>
      </c>
      <c r="G53" s="82">
        <v>0.65</v>
      </c>
      <c r="H53" s="68">
        <f t="shared" si="12"/>
        <v>17804.28</v>
      </c>
      <c r="I53" s="68">
        <f t="shared" si="13"/>
        <v>19706.446666666663</v>
      </c>
      <c r="J53" s="68">
        <f t="shared" si="14"/>
        <v>21836.873333333333</v>
      </c>
      <c r="K53" s="68">
        <f t="shared" si="15"/>
        <v>59347.6</v>
      </c>
    </row>
    <row r="54" spans="1:11" s="90" customFormat="1" ht="13.2" x14ac:dyDescent="0.3">
      <c r="A54" s="83" t="s">
        <v>223</v>
      </c>
      <c r="B54" s="83"/>
      <c r="C54" s="84"/>
      <c r="D54" s="85"/>
      <c r="E54" s="86"/>
      <c r="F54" s="87"/>
      <c r="G54" s="88"/>
      <c r="H54" s="89"/>
      <c r="I54" s="89"/>
      <c r="J54" s="89"/>
      <c r="K54" s="89"/>
    </row>
    <row r="55" spans="1:11" s="8" customFormat="1" ht="28.2" thickBot="1" x14ac:dyDescent="0.35">
      <c r="A55" s="59" t="s">
        <v>215</v>
      </c>
      <c r="B55" s="55" t="s">
        <v>216</v>
      </c>
      <c r="C55" s="80" t="s">
        <v>217</v>
      </c>
      <c r="D55" s="47">
        <f>F55</f>
        <v>39154.15</v>
      </c>
      <c r="E55" s="2">
        <v>2010</v>
      </c>
      <c r="F55" s="91">
        <f>46154.15-7000</f>
        <v>39154.15</v>
      </c>
      <c r="G55" s="82">
        <v>0.65</v>
      </c>
      <c r="H55" s="68">
        <f>K55*30%</f>
        <v>7635.0592500000002</v>
      </c>
      <c r="I55" s="68">
        <f>K55*(3700/7800)*70%</f>
        <v>8450.7707083333335</v>
      </c>
      <c r="J55" s="68">
        <f>K55*(4100/7800)*70%</f>
        <v>9364.3675416666683</v>
      </c>
      <c r="K55" s="68">
        <f>F55*G55</f>
        <v>25450.197500000002</v>
      </c>
    </row>
    <row r="56" spans="1:11" s="1" customFormat="1" ht="51.6" thickBot="1" x14ac:dyDescent="0.35">
      <c r="A56" s="10" t="s">
        <v>0</v>
      </c>
      <c r="B56" s="10" t="s">
        <v>1</v>
      </c>
      <c r="C56" s="10" t="s">
        <v>2</v>
      </c>
      <c r="D56" s="10" t="s">
        <v>3</v>
      </c>
      <c r="E56" s="11" t="s">
        <v>224</v>
      </c>
      <c r="F56" s="65" t="s">
        <v>225</v>
      </c>
      <c r="G56" s="13" t="s">
        <v>6</v>
      </c>
      <c r="H56" s="65" t="s">
        <v>7</v>
      </c>
      <c r="I56" s="65" t="s">
        <v>8</v>
      </c>
      <c r="J56" s="65" t="s">
        <v>9</v>
      </c>
      <c r="K56" s="65" t="s">
        <v>10</v>
      </c>
    </row>
    <row r="57" spans="1:11" s="8" customFormat="1" ht="41.4" x14ac:dyDescent="0.3">
      <c r="A57" s="59" t="s">
        <v>226</v>
      </c>
      <c r="B57" s="55" t="s">
        <v>227</v>
      </c>
      <c r="C57" s="59" t="s">
        <v>228</v>
      </c>
      <c r="D57" s="31">
        <v>172245.9</v>
      </c>
      <c r="E57" s="28">
        <v>2011</v>
      </c>
      <c r="F57" s="52">
        <v>172245.9</v>
      </c>
      <c r="G57" s="70">
        <v>0.65</v>
      </c>
      <c r="H57" s="68">
        <f t="shared" ref="H57:H62" si="16">K57*30%</f>
        <v>33587.950499999999</v>
      </c>
      <c r="I57" s="68">
        <f t="shared" ref="I57:I62" si="17">K57*(3700/7800)*70%</f>
        <v>37176.406750000002</v>
      </c>
      <c r="J57" s="68">
        <f t="shared" ref="J57:J62" si="18">K57*(4100/7800)*70%</f>
        <v>41195.477749999998</v>
      </c>
      <c r="K57" s="68">
        <f t="shared" ref="K57:K62" si="19">F57*G57</f>
        <v>111959.83500000001</v>
      </c>
    </row>
    <row r="58" spans="1:11" s="8" customFormat="1" ht="41.4" x14ac:dyDescent="0.3">
      <c r="A58" s="59" t="s">
        <v>229</v>
      </c>
      <c r="B58" s="55" t="s">
        <v>230</v>
      </c>
      <c r="C58" s="59" t="s">
        <v>231</v>
      </c>
      <c r="D58" s="31">
        <v>181499</v>
      </c>
      <c r="E58" s="28">
        <v>2011</v>
      </c>
      <c r="F58" s="52">
        <v>181499</v>
      </c>
      <c r="G58" s="70">
        <v>0.65</v>
      </c>
      <c r="H58" s="68">
        <f t="shared" si="16"/>
        <v>35392.305</v>
      </c>
      <c r="I58" s="68">
        <f t="shared" si="17"/>
        <v>39173.534166666665</v>
      </c>
      <c r="J58" s="68">
        <f t="shared" si="18"/>
        <v>43408.510833333334</v>
      </c>
      <c r="K58" s="68">
        <f t="shared" si="19"/>
        <v>117974.35</v>
      </c>
    </row>
    <row r="59" spans="1:11" s="4" customFormat="1" ht="55.2" x14ac:dyDescent="0.3">
      <c r="A59" s="59" t="s">
        <v>232</v>
      </c>
      <c r="B59" s="55" t="s">
        <v>233</v>
      </c>
      <c r="C59" s="59" t="s">
        <v>234</v>
      </c>
      <c r="D59" s="31">
        <v>199839.9</v>
      </c>
      <c r="E59" s="28">
        <v>2011</v>
      </c>
      <c r="F59" s="52">
        <v>199839.9</v>
      </c>
      <c r="G59" s="3">
        <v>0.65</v>
      </c>
      <c r="H59" s="68">
        <f t="shared" si="16"/>
        <v>38968.780500000001</v>
      </c>
      <c r="I59" s="68">
        <f t="shared" si="17"/>
        <v>43132.111749999996</v>
      </c>
      <c r="J59" s="68">
        <f t="shared" si="18"/>
        <v>47795.042750000001</v>
      </c>
      <c r="K59" s="68">
        <f t="shared" si="19"/>
        <v>129895.935</v>
      </c>
    </row>
    <row r="60" spans="1:11" s="8" customFormat="1" ht="138" x14ac:dyDescent="0.3">
      <c r="A60" s="92" t="s">
        <v>235</v>
      </c>
      <c r="B60" s="55" t="s">
        <v>236</v>
      </c>
      <c r="C60" s="59" t="s">
        <v>237</v>
      </c>
      <c r="D60" s="32">
        <v>197904.61</v>
      </c>
      <c r="E60" s="28">
        <v>2011</v>
      </c>
      <c r="F60" s="52">
        <v>197904.61</v>
      </c>
      <c r="G60" s="60">
        <v>0.65</v>
      </c>
      <c r="H60" s="68">
        <f t="shared" si="16"/>
        <v>38591.398949999995</v>
      </c>
      <c r="I60" s="68">
        <f t="shared" si="17"/>
        <v>42714.411658333331</v>
      </c>
      <c r="J60" s="68">
        <f t="shared" si="18"/>
        <v>47332.185891666668</v>
      </c>
      <c r="K60" s="68">
        <f t="shared" si="19"/>
        <v>128637.99649999999</v>
      </c>
    </row>
    <row r="61" spans="1:11" s="41" customFormat="1" ht="26.4" x14ac:dyDescent="0.3">
      <c r="A61" s="93" t="s">
        <v>238</v>
      </c>
      <c r="B61" s="72" t="s">
        <v>239</v>
      </c>
      <c r="C61" s="93" t="s">
        <v>240</v>
      </c>
      <c r="D61" s="94">
        <v>45291</v>
      </c>
      <c r="E61" s="45">
        <v>2011</v>
      </c>
      <c r="F61" s="73">
        <v>45291</v>
      </c>
      <c r="G61" s="78">
        <v>0.65</v>
      </c>
      <c r="H61" s="75">
        <f t="shared" si="16"/>
        <v>8831.7450000000008</v>
      </c>
      <c r="I61" s="75">
        <f t="shared" si="17"/>
        <v>9775.307499999999</v>
      </c>
      <c r="J61" s="75">
        <f t="shared" si="18"/>
        <v>10832.0975</v>
      </c>
      <c r="K61" s="75">
        <f t="shared" si="19"/>
        <v>29439.15</v>
      </c>
    </row>
    <row r="62" spans="1:11" s="41" customFormat="1" ht="52.8" x14ac:dyDescent="0.3">
      <c r="A62" s="93" t="s">
        <v>241</v>
      </c>
      <c r="B62" s="72" t="s">
        <v>242</v>
      </c>
      <c r="C62" s="93" t="s">
        <v>243</v>
      </c>
      <c r="D62" s="95">
        <v>53424</v>
      </c>
      <c r="E62" s="96">
        <v>2011</v>
      </c>
      <c r="F62" s="73">
        <v>53424</v>
      </c>
      <c r="G62" s="74">
        <v>0.65</v>
      </c>
      <c r="H62" s="75">
        <f t="shared" si="16"/>
        <v>10417.679999999998</v>
      </c>
      <c r="I62" s="75">
        <f t="shared" si="17"/>
        <v>11530.679999999998</v>
      </c>
      <c r="J62" s="75">
        <f t="shared" si="18"/>
        <v>12777.24</v>
      </c>
      <c r="K62" s="75">
        <f t="shared" si="19"/>
        <v>34725.599999999999</v>
      </c>
    </row>
    <row r="63" spans="1:11" s="8" customFormat="1" ht="26.4" x14ac:dyDescent="0.3">
      <c r="A63" s="92" t="s">
        <v>244</v>
      </c>
      <c r="B63" s="61" t="s">
        <v>245</v>
      </c>
      <c r="C63" s="92" t="s">
        <v>246</v>
      </c>
      <c r="D63" s="79">
        <f>F63</f>
        <v>164915.3846153846</v>
      </c>
      <c r="E63" s="28">
        <v>2011</v>
      </c>
      <c r="F63" s="52">
        <f>K63/G63</f>
        <v>164915.3846153846</v>
      </c>
      <c r="G63" s="3">
        <v>0.65</v>
      </c>
      <c r="H63" s="57">
        <f>K63*30%</f>
        <v>32158.5</v>
      </c>
      <c r="I63" s="57">
        <f>K63*(3700/7800)*70%</f>
        <v>35594.23717948718</v>
      </c>
      <c r="J63" s="57">
        <f>K63*(4100/7800)*70%</f>
        <v>39442.26282051282</v>
      </c>
      <c r="K63" s="57">
        <f>110500-3305</f>
        <v>107195</v>
      </c>
    </row>
    <row r="64" spans="1:11" s="8" customFormat="1" ht="66" x14ac:dyDescent="0.3">
      <c r="A64" s="92" t="s">
        <v>247</v>
      </c>
      <c r="B64" s="61" t="s">
        <v>248</v>
      </c>
      <c r="C64" s="92" t="s">
        <v>249</v>
      </c>
      <c r="D64" s="47">
        <f>F64</f>
        <v>123165.90769230768</v>
      </c>
      <c r="E64" s="28">
        <v>2011</v>
      </c>
      <c r="F64" s="52">
        <f>K64/G64</f>
        <v>123165.90769230768</v>
      </c>
      <c r="G64" s="60">
        <v>0.65</v>
      </c>
      <c r="H64" s="57">
        <f>K64*30%</f>
        <v>24017.351999999999</v>
      </c>
      <c r="I64" s="57">
        <f>K64*(3700/7800)*70%</f>
        <v>26583.308410256406</v>
      </c>
      <c r="J64" s="57">
        <f>K64*(4100/7800)*70%</f>
        <v>29457.179589743588</v>
      </c>
      <c r="K64" s="68">
        <f>82521.64-2463.8</f>
        <v>80057.84</v>
      </c>
    </row>
    <row r="65" spans="1:11" s="90" customFormat="1" ht="13.2" x14ac:dyDescent="0.3">
      <c r="A65" s="97" t="s">
        <v>136</v>
      </c>
      <c r="B65" s="83"/>
      <c r="C65" s="84"/>
      <c r="D65" s="85"/>
      <c r="E65" s="86"/>
      <c r="F65" s="98"/>
      <c r="G65" s="88"/>
      <c r="H65" s="89"/>
      <c r="I65" s="89"/>
      <c r="J65" s="89"/>
      <c r="K65" s="89"/>
    </row>
    <row r="66" spans="1:11" s="103" customFormat="1" ht="66.599999999999994" thickBot="1" x14ac:dyDescent="0.35">
      <c r="A66" s="93" t="s">
        <v>247</v>
      </c>
      <c r="B66" s="93" t="s">
        <v>248</v>
      </c>
      <c r="C66" s="93" t="s">
        <v>249</v>
      </c>
      <c r="D66" s="99">
        <f>F66</f>
        <v>3790.4615384615386</v>
      </c>
      <c r="E66" s="96">
        <v>2011</v>
      </c>
      <c r="F66" s="100">
        <f>K66/65%</f>
        <v>3790.4615384615386</v>
      </c>
      <c r="G66" s="101">
        <v>0.65</v>
      </c>
      <c r="H66" s="75">
        <f>K66*30%</f>
        <v>739.14</v>
      </c>
      <c r="I66" s="75">
        <f>K66*(3700/7800)*70%</f>
        <v>818.10794871794872</v>
      </c>
      <c r="J66" s="75">
        <f>K66*(4100/7800)*70%</f>
        <v>906.55205128205125</v>
      </c>
      <c r="K66" s="102">
        <v>2463.8000000000002</v>
      </c>
    </row>
    <row r="67" spans="1:11" s="1" customFormat="1" ht="51.6" thickBot="1" x14ac:dyDescent="0.35">
      <c r="A67" s="10" t="s">
        <v>0</v>
      </c>
      <c r="B67" s="10" t="s">
        <v>1</v>
      </c>
      <c r="C67" s="10" t="s">
        <v>2</v>
      </c>
      <c r="D67" s="10" t="s">
        <v>3</v>
      </c>
      <c r="E67" s="11" t="s">
        <v>4</v>
      </c>
      <c r="F67" s="65" t="s">
        <v>225</v>
      </c>
      <c r="G67" s="13" t="s">
        <v>6</v>
      </c>
      <c r="H67" s="65" t="s">
        <v>7</v>
      </c>
      <c r="I67" s="65" t="s">
        <v>8</v>
      </c>
      <c r="J67" s="65" t="s">
        <v>9</v>
      </c>
      <c r="K67" s="65" t="s">
        <v>10</v>
      </c>
    </row>
    <row r="68" spans="1:11" s="7" customFormat="1" ht="26.4" x14ac:dyDescent="0.3">
      <c r="A68" s="93" t="s">
        <v>250</v>
      </c>
      <c r="B68" s="104" t="s">
        <v>251</v>
      </c>
      <c r="C68" s="93" t="s">
        <v>252</v>
      </c>
      <c r="D68" s="31">
        <v>186350</v>
      </c>
      <c r="E68" s="28">
        <v>2012</v>
      </c>
      <c r="F68" s="58">
        <v>186350</v>
      </c>
      <c r="G68" s="60">
        <v>0.65</v>
      </c>
      <c r="H68" s="68">
        <f t="shared" ref="H68:H79" si="20">K68*30%</f>
        <v>36338.25</v>
      </c>
      <c r="I68" s="68">
        <f t="shared" ref="I68:I79" si="21">K68*(3700/7800)*70%</f>
        <v>40220.541666666664</v>
      </c>
      <c r="J68" s="68">
        <f t="shared" ref="J68:J79" si="22">K68*(4100/7800)*70%</f>
        <v>44568.708333333336</v>
      </c>
      <c r="K68" s="68">
        <f t="shared" ref="K68:K73" si="23">F68*G68</f>
        <v>121127.5</v>
      </c>
    </row>
    <row r="69" spans="1:11" s="4" customFormat="1" ht="39.6" x14ac:dyDescent="0.3">
      <c r="A69" s="61" t="s">
        <v>253</v>
      </c>
      <c r="B69" s="6" t="s">
        <v>254</v>
      </c>
      <c r="C69" s="61" t="s">
        <v>255</v>
      </c>
      <c r="D69" s="31">
        <v>107630</v>
      </c>
      <c r="E69" s="28">
        <v>2012</v>
      </c>
      <c r="F69" s="58">
        <v>107630</v>
      </c>
      <c r="G69" s="60">
        <v>0.65</v>
      </c>
      <c r="H69" s="68">
        <f t="shared" si="20"/>
        <v>20987.85</v>
      </c>
      <c r="I69" s="68">
        <f t="shared" si="21"/>
        <v>23230.141666666663</v>
      </c>
      <c r="J69" s="68">
        <f t="shared" si="22"/>
        <v>25741.508333333335</v>
      </c>
      <c r="K69" s="68">
        <f t="shared" si="23"/>
        <v>69959.5</v>
      </c>
    </row>
    <row r="70" spans="1:11" s="4" customFormat="1" ht="41.25" customHeight="1" x14ac:dyDescent="0.3">
      <c r="A70" s="61" t="s">
        <v>148</v>
      </c>
      <c r="B70" s="6" t="s">
        <v>256</v>
      </c>
      <c r="C70" s="61" t="s">
        <v>257</v>
      </c>
      <c r="D70" s="31">
        <v>34100</v>
      </c>
      <c r="E70" s="28">
        <v>2012</v>
      </c>
      <c r="F70" s="58">
        <v>34100</v>
      </c>
      <c r="G70" s="3">
        <v>0.65</v>
      </c>
      <c r="H70" s="68">
        <f t="shared" si="20"/>
        <v>6649.5</v>
      </c>
      <c r="I70" s="68">
        <f t="shared" si="21"/>
        <v>7359.9166666666661</v>
      </c>
      <c r="J70" s="68">
        <f t="shared" si="22"/>
        <v>8155.583333333333</v>
      </c>
      <c r="K70" s="68">
        <f t="shared" si="23"/>
        <v>22165</v>
      </c>
    </row>
    <row r="71" spans="1:11" s="8" customFormat="1" ht="52.8" x14ac:dyDescent="0.3">
      <c r="A71" s="93" t="s">
        <v>258</v>
      </c>
      <c r="B71" s="104" t="s">
        <v>259</v>
      </c>
      <c r="C71" s="93" t="s">
        <v>260</v>
      </c>
      <c r="D71" s="32">
        <v>150000</v>
      </c>
      <c r="E71" s="28">
        <v>2012</v>
      </c>
      <c r="F71" s="58">
        <v>150000</v>
      </c>
      <c r="G71" s="60">
        <v>0.65</v>
      </c>
      <c r="H71" s="68">
        <f t="shared" si="20"/>
        <v>29250</v>
      </c>
      <c r="I71" s="68">
        <f t="shared" si="21"/>
        <v>32374.999999999996</v>
      </c>
      <c r="J71" s="68">
        <f t="shared" si="22"/>
        <v>35875</v>
      </c>
      <c r="K71" s="68">
        <f t="shared" si="23"/>
        <v>97500</v>
      </c>
    </row>
    <row r="72" spans="1:11" s="8" customFormat="1" ht="52.8" x14ac:dyDescent="0.3">
      <c r="A72" s="93" t="s">
        <v>261</v>
      </c>
      <c r="B72" s="104" t="s">
        <v>262</v>
      </c>
      <c r="C72" s="93" t="s">
        <v>263</v>
      </c>
      <c r="D72" s="31">
        <v>14098.7</v>
      </c>
      <c r="E72" s="28">
        <v>2012</v>
      </c>
      <c r="F72" s="58">
        <v>14098.699000000001</v>
      </c>
      <c r="G72" s="60">
        <v>0.65</v>
      </c>
      <c r="H72" s="57">
        <f t="shared" si="20"/>
        <v>2749.2463050000001</v>
      </c>
      <c r="I72" s="57">
        <f t="shared" si="21"/>
        <v>3042.9692008333336</v>
      </c>
      <c r="J72" s="57">
        <f t="shared" si="22"/>
        <v>3371.9388441666665</v>
      </c>
      <c r="K72" s="57">
        <f t="shared" si="23"/>
        <v>9164.1543500000007</v>
      </c>
    </row>
    <row r="73" spans="1:11" s="8" customFormat="1" ht="26.4" x14ac:dyDescent="0.3">
      <c r="A73" s="105" t="s">
        <v>264</v>
      </c>
      <c r="B73" s="106" t="s">
        <v>265</v>
      </c>
      <c r="C73" s="105" t="s">
        <v>266</v>
      </c>
      <c r="D73" s="107">
        <v>24310.959999999999</v>
      </c>
      <c r="E73" s="108">
        <v>2012</v>
      </c>
      <c r="F73" s="109">
        <v>24310.959999999999</v>
      </c>
      <c r="G73" s="110">
        <v>0.65</v>
      </c>
      <c r="H73" s="111">
        <f t="shared" si="20"/>
        <v>4740.6372000000001</v>
      </c>
      <c r="I73" s="111">
        <f t="shared" si="21"/>
        <v>5247.1155333333327</v>
      </c>
      <c r="J73" s="111">
        <f t="shared" si="22"/>
        <v>5814.371266666667</v>
      </c>
      <c r="K73" s="111">
        <f t="shared" si="23"/>
        <v>15802.124</v>
      </c>
    </row>
    <row r="74" spans="1:11" s="8" customFormat="1" ht="55.2" x14ac:dyDescent="0.3">
      <c r="A74" s="59" t="s">
        <v>267</v>
      </c>
      <c r="B74" s="55" t="s">
        <v>268</v>
      </c>
      <c r="C74" s="59" t="s">
        <v>269</v>
      </c>
      <c r="D74" s="79">
        <f t="shared" ref="D74:D79" si="24">F74</f>
        <v>92971.476923076916</v>
      </c>
      <c r="E74" s="28">
        <v>2012</v>
      </c>
      <c r="F74" s="52">
        <f t="shared" ref="F74:F79" si="25">K74/G74</f>
        <v>92971.476923076916</v>
      </c>
      <c r="G74" s="3">
        <v>0.65</v>
      </c>
      <c r="H74" s="57">
        <f t="shared" si="20"/>
        <v>18129.437999999998</v>
      </c>
      <c r="I74" s="57">
        <f t="shared" si="21"/>
        <v>20066.343769230767</v>
      </c>
      <c r="J74" s="57">
        <f t="shared" si="22"/>
        <v>22235.67823076923</v>
      </c>
      <c r="K74" s="57">
        <v>60431.46</v>
      </c>
    </row>
    <row r="75" spans="1:11" s="8" customFormat="1" ht="26.4" x14ac:dyDescent="0.3">
      <c r="A75" s="112" t="s">
        <v>270</v>
      </c>
      <c r="B75" s="66" t="s">
        <v>271</v>
      </c>
      <c r="C75" s="112" t="s">
        <v>272</v>
      </c>
      <c r="D75" s="47">
        <f t="shared" si="24"/>
        <v>72456.63076923076</v>
      </c>
      <c r="E75" s="21">
        <v>2012</v>
      </c>
      <c r="F75" s="67">
        <f t="shared" si="25"/>
        <v>72456.63076923076</v>
      </c>
      <c r="G75" s="82">
        <v>0.65</v>
      </c>
      <c r="H75" s="113">
        <f t="shared" si="20"/>
        <v>14129.043</v>
      </c>
      <c r="I75" s="113">
        <f t="shared" si="21"/>
        <v>15638.55614102564</v>
      </c>
      <c r="J75" s="113">
        <f t="shared" si="22"/>
        <v>17329.210858974358</v>
      </c>
      <c r="K75" s="68">
        <v>47096.81</v>
      </c>
    </row>
    <row r="76" spans="1:11" s="8" customFormat="1" x14ac:dyDescent="0.3">
      <c r="A76" s="59" t="s">
        <v>273</v>
      </c>
      <c r="B76" s="55" t="s">
        <v>274</v>
      </c>
      <c r="C76" s="59" t="s">
        <v>275</v>
      </c>
      <c r="D76" s="47">
        <f t="shared" si="24"/>
        <v>59641.95384615384</v>
      </c>
      <c r="E76" s="28">
        <v>2012</v>
      </c>
      <c r="F76" s="52">
        <f t="shared" si="25"/>
        <v>59641.95384615384</v>
      </c>
      <c r="G76" s="60">
        <v>0.65</v>
      </c>
      <c r="H76" s="111">
        <f t="shared" si="20"/>
        <v>11630.180999999999</v>
      </c>
      <c r="I76" s="111">
        <f t="shared" si="21"/>
        <v>12872.721705128202</v>
      </c>
      <c r="J76" s="111">
        <f t="shared" si="22"/>
        <v>14264.367294871794</v>
      </c>
      <c r="K76" s="57">
        <v>38767.269999999997</v>
      </c>
    </row>
    <row r="77" spans="1:11" s="8" customFormat="1" ht="27.6" x14ac:dyDescent="0.3">
      <c r="A77" s="59" t="s">
        <v>276</v>
      </c>
      <c r="B77" s="55" t="s">
        <v>277</v>
      </c>
      <c r="C77" s="59" t="s">
        <v>278</v>
      </c>
      <c r="D77" s="47">
        <f t="shared" si="24"/>
        <v>92800</v>
      </c>
      <c r="E77" s="28">
        <v>2012</v>
      </c>
      <c r="F77" s="52">
        <f t="shared" si="25"/>
        <v>92800</v>
      </c>
      <c r="G77" s="60">
        <v>0.65</v>
      </c>
      <c r="H77" s="57">
        <f t="shared" si="20"/>
        <v>18096</v>
      </c>
      <c r="I77" s="57">
        <f t="shared" si="21"/>
        <v>20029.333333333332</v>
      </c>
      <c r="J77" s="57">
        <f t="shared" si="22"/>
        <v>22194.666666666668</v>
      </c>
      <c r="K77" s="57">
        <v>60320</v>
      </c>
    </row>
    <row r="78" spans="1:11" s="8" customFormat="1" ht="27.6" x14ac:dyDescent="0.3">
      <c r="A78" s="59" t="s">
        <v>279</v>
      </c>
      <c r="B78" s="55" t="s">
        <v>280</v>
      </c>
      <c r="C78" s="59" t="s">
        <v>281</v>
      </c>
      <c r="D78" s="47">
        <f t="shared" si="24"/>
        <v>7079</v>
      </c>
      <c r="E78" s="28">
        <v>2012</v>
      </c>
      <c r="F78" s="52">
        <f t="shared" si="25"/>
        <v>7079</v>
      </c>
      <c r="G78" s="60">
        <v>0.65</v>
      </c>
      <c r="H78" s="57">
        <f t="shared" si="20"/>
        <v>1380.405</v>
      </c>
      <c r="I78" s="57">
        <f t="shared" si="21"/>
        <v>1527.8841666666665</v>
      </c>
      <c r="J78" s="57">
        <f t="shared" si="22"/>
        <v>1693.0608333333334</v>
      </c>
      <c r="K78" s="57">
        <v>4601.3500000000004</v>
      </c>
    </row>
    <row r="79" spans="1:11" s="8" customFormat="1" x14ac:dyDescent="0.3">
      <c r="A79" s="92" t="s">
        <v>282</v>
      </c>
      <c r="B79" s="55" t="s">
        <v>283</v>
      </c>
      <c r="C79" s="59" t="s">
        <v>284</v>
      </c>
      <c r="D79" s="47">
        <f t="shared" si="24"/>
        <v>30871.999999999996</v>
      </c>
      <c r="E79" s="28">
        <v>2012</v>
      </c>
      <c r="F79" s="52">
        <f t="shared" si="25"/>
        <v>30871.999999999996</v>
      </c>
      <c r="G79" s="60">
        <v>0.65</v>
      </c>
      <c r="H79" s="57">
        <f t="shared" si="20"/>
        <v>6020.04</v>
      </c>
      <c r="I79" s="57">
        <f t="shared" si="21"/>
        <v>6663.206666666666</v>
      </c>
      <c r="J79" s="57">
        <f t="shared" si="22"/>
        <v>7383.5533333333324</v>
      </c>
      <c r="K79" s="57">
        <v>20066.8</v>
      </c>
    </row>
    <row r="80" spans="1:11" s="90" customFormat="1" ht="13.2" x14ac:dyDescent="0.3">
      <c r="A80" s="211" t="s">
        <v>663</v>
      </c>
      <c r="B80" s="212"/>
      <c r="C80" s="114"/>
      <c r="D80" s="115"/>
      <c r="E80" s="116"/>
      <c r="F80" s="117"/>
      <c r="G80" s="118"/>
      <c r="H80" s="119"/>
      <c r="I80" s="119"/>
      <c r="J80" s="119"/>
      <c r="K80" s="120"/>
    </row>
    <row r="81" spans="1:11" s="8" customFormat="1" ht="55.8" thickBot="1" x14ac:dyDescent="0.35">
      <c r="A81" s="59" t="s">
        <v>267</v>
      </c>
      <c r="B81" s="55" t="s">
        <v>268</v>
      </c>
      <c r="C81" s="80" t="s">
        <v>269</v>
      </c>
      <c r="D81" s="47">
        <f>F81</f>
        <v>14045.092307692306</v>
      </c>
      <c r="E81" s="21">
        <v>2012</v>
      </c>
      <c r="F81" s="58">
        <f>K81/G81</f>
        <v>14045.092307692306</v>
      </c>
      <c r="G81" s="60">
        <v>0.65</v>
      </c>
      <c r="H81" s="121">
        <f>K81*30%</f>
        <v>2738.7929999999997</v>
      </c>
      <c r="I81" s="121">
        <f>K81*(3700/7800)*70%</f>
        <v>3031.3990897435892</v>
      </c>
      <c r="J81" s="121">
        <f>K81*(4100/7800)*70%</f>
        <v>3359.1179102564101</v>
      </c>
      <c r="K81" s="122">
        <v>9129.31</v>
      </c>
    </row>
    <row r="82" spans="1:11" s="127" customFormat="1" ht="51.6" thickBot="1" x14ac:dyDescent="0.35">
      <c r="A82" s="123" t="s">
        <v>0</v>
      </c>
      <c r="B82" s="123" t="s">
        <v>1</v>
      </c>
      <c r="C82" s="123" t="s">
        <v>2</v>
      </c>
      <c r="D82" s="123" t="s">
        <v>3</v>
      </c>
      <c r="E82" s="124" t="s">
        <v>4</v>
      </c>
      <c r="F82" s="125" t="s">
        <v>285</v>
      </c>
      <c r="G82" s="126" t="s">
        <v>6</v>
      </c>
      <c r="H82" s="125" t="s">
        <v>7</v>
      </c>
      <c r="I82" s="125" t="s">
        <v>8</v>
      </c>
      <c r="J82" s="125" t="s">
        <v>9</v>
      </c>
      <c r="K82" s="125" t="s">
        <v>10</v>
      </c>
    </row>
    <row r="83" spans="1:11" ht="52.8" x14ac:dyDescent="0.3">
      <c r="A83" s="128" t="s">
        <v>286</v>
      </c>
      <c r="B83" s="129" t="s">
        <v>287</v>
      </c>
      <c r="C83" s="128" t="s">
        <v>288</v>
      </c>
      <c r="D83" s="31">
        <v>156507.82999999999</v>
      </c>
      <c r="E83" s="130">
        <v>2013</v>
      </c>
      <c r="F83" s="131">
        <v>156507.82999999999</v>
      </c>
      <c r="G83" s="132">
        <v>0.65</v>
      </c>
      <c r="H83" s="133">
        <v>30519.026849999998</v>
      </c>
      <c r="I83" s="133">
        <v>33779.606641666665</v>
      </c>
      <c r="J83" s="133">
        <v>37431.456008333334</v>
      </c>
      <c r="K83" s="133">
        <v>101730.0895</v>
      </c>
    </row>
    <row r="84" spans="1:11" ht="26.4" x14ac:dyDescent="0.3">
      <c r="A84" s="128" t="s">
        <v>289</v>
      </c>
      <c r="B84" s="129" t="s">
        <v>290</v>
      </c>
      <c r="C84" s="128" t="s">
        <v>291</v>
      </c>
      <c r="D84" s="31">
        <v>68376.75</v>
      </c>
      <c r="E84" s="130">
        <v>2013</v>
      </c>
      <c r="F84" s="131">
        <v>68376.75</v>
      </c>
      <c r="G84" s="132">
        <v>0.65</v>
      </c>
      <c r="H84" s="133">
        <v>13333.466250000001</v>
      </c>
      <c r="I84" s="133">
        <v>14757.981875000001</v>
      </c>
      <c r="J84" s="133">
        <v>16353.439375</v>
      </c>
      <c r="K84" s="133">
        <v>44444.887500000004</v>
      </c>
    </row>
    <row r="85" spans="1:11" ht="118.8" x14ac:dyDescent="0.3">
      <c r="A85" s="128" t="s">
        <v>292</v>
      </c>
      <c r="B85" s="129" t="s">
        <v>293</v>
      </c>
      <c r="C85" s="128" t="s">
        <v>294</v>
      </c>
      <c r="D85" s="31">
        <v>129533.68</v>
      </c>
      <c r="E85" s="130">
        <v>2013</v>
      </c>
      <c r="F85" s="131">
        <v>129533.68</v>
      </c>
      <c r="G85" s="134">
        <v>0.65</v>
      </c>
      <c r="H85" s="133">
        <v>25259.067599999998</v>
      </c>
      <c r="I85" s="133">
        <v>27957.68593333333</v>
      </c>
      <c r="J85" s="133">
        <v>30980.138466666664</v>
      </c>
      <c r="K85" s="133">
        <v>84196.891999999993</v>
      </c>
    </row>
    <row r="86" spans="1:11" ht="26.4" x14ac:dyDescent="0.3">
      <c r="A86" s="128" t="s">
        <v>295</v>
      </c>
      <c r="B86" s="129" t="s">
        <v>296</v>
      </c>
      <c r="C86" s="128" t="s">
        <v>297</v>
      </c>
      <c r="D86" s="32">
        <v>29680</v>
      </c>
      <c r="E86" s="130">
        <v>2013</v>
      </c>
      <c r="F86" s="131">
        <v>29680</v>
      </c>
      <c r="G86" s="135">
        <v>0.65</v>
      </c>
      <c r="H86" s="133">
        <v>5787.5999999999995</v>
      </c>
      <c r="I86" s="133">
        <v>6405.9333333333325</v>
      </c>
      <c r="J86" s="133">
        <v>7098.4666666666672</v>
      </c>
      <c r="K86" s="133">
        <v>19292</v>
      </c>
    </row>
    <row r="87" spans="1:11" ht="26.4" x14ac:dyDescent="0.3">
      <c r="A87" s="128" t="s">
        <v>298</v>
      </c>
      <c r="B87" s="129" t="s">
        <v>299</v>
      </c>
      <c r="C87" s="128" t="s">
        <v>300</v>
      </c>
      <c r="D87" s="47">
        <v>51874.2</v>
      </c>
      <c r="E87" s="130">
        <v>2013</v>
      </c>
      <c r="F87" s="131">
        <v>51874.2</v>
      </c>
      <c r="G87" s="135">
        <v>0.65</v>
      </c>
      <c r="H87" s="133">
        <v>10115.468999999999</v>
      </c>
      <c r="I87" s="133">
        <v>11196.181499999999</v>
      </c>
      <c r="J87" s="133">
        <v>12406.579499999998</v>
      </c>
      <c r="K87" s="133">
        <v>33718.229999999996</v>
      </c>
    </row>
    <row r="88" spans="1:11" ht="26.4" x14ac:dyDescent="0.3">
      <c r="A88" s="128" t="s">
        <v>301</v>
      </c>
      <c r="B88" s="129" t="s">
        <v>302</v>
      </c>
      <c r="C88" s="128" t="s">
        <v>303</v>
      </c>
      <c r="D88" s="31">
        <v>198215.35</v>
      </c>
      <c r="E88" s="130">
        <v>2013</v>
      </c>
      <c r="F88" s="131">
        <v>198215.35</v>
      </c>
      <c r="G88" s="135">
        <v>0.65</v>
      </c>
      <c r="H88" s="136">
        <v>38651.99325</v>
      </c>
      <c r="I88" s="136">
        <v>42781.479708333332</v>
      </c>
      <c r="J88" s="136">
        <v>47406.504541666669</v>
      </c>
      <c r="K88" s="136">
        <v>128839.97750000001</v>
      </c>
    </row>
    <row r="89" spans="1:11" x14ac:dyDescent="0.3">
      <c r="A89" s="137" t="s">
        <v>304</v>
      </c>
      <c r="B89" s="129" t="s">
        <v>305</v>
      </c>
      <c r="C89" s="137" t="s">
        <v>306</v>
      </c>
      <c r="D89" s="138">
        <v>89660</v>
      </c>
      <c r="E89" s="130">
        <v>2013</v>
      </c>
      <c r="F89" s="131">
        <v>89660</v>
      </c>
      <c r="G89" s="139">
        <v>0.65</v>
      </c>
      <c r="H89" s="140">
        <v>17483.7</v>
      </c>
      <c r="I89" s="140">
        <v>19351.616666666665</v>
      </c>
      <c r="J89" s="140">
        <v>21443.683333333334</v>
      </c>
      <c r="K89" s="140">
        <v>58279</v>
      </c>
    </row>
    <row r="90" spans="1:11" ht="36" customHeight="1" x14ac:dyDescent="0.3">
      <c r="A90" s="128" t="s">
        <v>307</v>
      </c>
      <c r="B90" s="129" t="s">
        <v>308</v>
      </c>
      <c r="C90" s="128" t="s">
        <v>309</v>
      </c>
      <c r="D90" s="32">
        <v>67000</v>
      </c>
      <c r="E90" s="130">
        <v>2013</v>
      </c>
      <c r="F90" s="131">
        <v>67000</v>
      </c>
      <c r="G90" s="135">
        <v>0.65</v>
      </c>
      <c r="H90" s="140">
        <v>13065</v>
      </c>
      <c r="I90" s="140">
        <v>14460.833333333332</v>
      </c>
      <c r="J90" s="140">
        <v>16024.166666666666</v>
      </c>
      <c r="K90" s="136">
        <v>43550</v>
      </c>
    </row>
    <row r="91" spans="1:11" ht="26.4" x14ac:dyDescent="0.3">
      <c r="A91" s="128" t="s">
        <v>310</v>
      </c>
      <c r="B91" s="129" t="s">
        <v>311</v>
      </c>
      <c r="C91" s="128" t="s">
        <v>312</v>
      </c>
      <c r="D91" s="47">
        <v>200000</v>
      </c>
      <c r="E91" s="130">
        <v>2013</v>
      </c>
      <c r="F91" s="131">
        <v>200000</v>
      </c>
      <c r="G91" s="135">
        <v>0.65</v>
      </c>
      <c r="H91" s="140">
        <v>39000</v>
      </c>
      <c r="I91" s="140">
        <v>43166.666666666664</v>
      </c>
      <c r="J91" s="140">
        <v>47833.333333333336</v>
      </c>
      <c r="K91" s="136">
        <v>130000</v>
      </c>
    </row>
    <row r="92" spans="1:11" ht="26.4" x14ac:dyDescent="0.3">
      <c r="A92" s="128" t="s">
        <v>313</v>
      </c>
      <c r="B92" s="129" t="s">
        <v>314</v>
      </c>
      <c r="C92" s="128" t="s">
        <v>315</v>
      </c>
      <c r="D92" s="47">
        <v>68124.86</v>
      </c>
      <c r="E92" s="130">
        <v>2013</v>
      </c>
      <c r="F92" s="131">
        <v>68124.86</v>
      </c>
      <c r="G92" s="135">
        <v>0.65</v>
      </c>
      <c r="H92" s="140">
        <v>13284.3477</v>
      </c>
      <c r="I92" s="140">
        <v>14703.615616666664</v>
      </c>
      <c r="J92" s="140">
        <v>16293.195683333333</v>
      </c>
      <c r="K92" s="136">
        <v>44281.159</v>
      </c>
    </row>
    <row r="93" spans="1:11" ht="26.4" x14ac:dyDescent="0.3">
      <c r="A93" s="128" t="s">
        <v>316</v>
      </c>
      <c r="B93" s="129" t="s">
        <v>317</v>
      </c>
      <c r="C93" s="128" t="s">
        <v>318</v>
      </c>
      <c r="D93" s="47">
        <v>12736</v>
      </c>
      <c r="E93" s="130">
        <v>2013</v>
      </c>
      <c r="F93" s="131">
        <v>12736</v>
      </c>
      <c r="G93" s="135">
        <v>0.65</v>
      </c>
      <c r="H93" s="140">
        <v>2483.52</v>
      </c>
      <c r="I93" s="140">
        <v>2748.853333333333</v>
      </c>
      <c r="J93" s="140">
        <v>3046.0266666666662</v>
      </c>
      <c r="K93" s="136">
        <v>8278.4</v>
      </c>
    </row>
    <row r="94" spans="1:11" ht="26.4" x14ac:dyDescent="0.3">
      <c r="A94" s="128" t="s">
        <v>319</v>
      </c>
      <c r="B94" s="129" t="s">
        <v>320</v>
      </c>
      <c r="C94" s="128" t="s">
        <v>321</v>
      </c>
      <c r="D94" s="47">
        <v>54030</v>
      </c>
      <c r="E94" s="130">
        <v>2013</v>
      </c>
      <c r="F94" s="131">
        <v>54030</v>
      </c>
      <c r="G94" s="135">
        <v>0.65</v>
      </c>
      <c r="H94" s="140">
        <v>10535.85</v>
      </c>
      <c r="I94" s="140">
        <v>11661.474999999999</v>
      </c>
      <c r="J94" s="140">
        <v>12922.174999999999</v>
      </c>
      <c r="K94" s="136">
        <v>35119.5</v>
      </c>
    </row>
    <row r="95" spans="1:11" ht="66" x14ac:dyDescent="0.3">
      <c r="A95" s="128" t="s">
        <v>322</v>
      </c>
      <c r="B95" s="129" t="s">
        <v>323</v>
      </c>
      <c r="C95" s="128" t="s">
        <v>324</v>
      </c>
      <c r="D95" s="47">
        <v>75000</v>
      </c>
      <c r="E95" s="130">
        <v>2013</v>
      </c>
      <c r="F95" s="131">
        <v>75000</v>
      </c>
      <c r="G95" s="135">
        <v>0.65</v>
      </c>
      <c r="H95" s="140">
        <v>14625</v>
      </c>
      <c r="I95" s="140">
        <v>16187.499999999998</v>
      </c>
      <c r="J95" s="140">
        <v>17937.5</v>
      </c>
      <c r="K95" s="136">
        <v>48750</v>
      </c>
    </row>
    <row r="96" spans="1:11" ht="26.4" x14ac:dyDescent="0.3">
      <c r="A96" s="128" t="s">
        <v>325</v>
      </c>
      <c r="B96" s="129" t="s">
        <v>326</v>
      </c>
      <c r="C96" s="128" t="s">
        <v>327</v>
      </c>
      <c r="D96" s="47">
        <v>100000</v>
      </c>
      <c r="E96" s="130">
        <v>2013</v>
      </c>
      <c r="F96" s="131">
        <v>100000</v>
      </c>
      <c r="G96" s="135">
        <v>0.65</v>
      </c>
      <c r="H96" s="140">
        <v>19500</v>
      </c>
      <c r="I96" s="140">
        <v>21583.333333333332</v>
      </c>
      <c r="J96" s="140">
        <v>23916.666666666668</v>
      </c>
      <c r="K96" s="136">
        <v>65000</v>
      </c>
    </row>
    <row r="97" spans="1:11" ht="66" x14ac:dyDescent="0.3">
      <c r="A97" s="128" t="s">
        <v>328</v>
      </c>
      <c r="B97" s="129" t="s">
        <v>329</v>
      </c>
      <c r="C97" s="128" t="s">
        <v>330</v>
      </c>
      <c r="D97" s="47">
        <v>198066</v>
      </c>
      <c r="E97" s="130">
        <v>2013</v>
      </c>
      <c r="F97" s="131">
        <v>89847.83</v>
      </c>
      <c r="G97" s="135">
        <v>0.65</v>
      </c>
      <c r="H97" s="140">
        <v>17520.326850000001</v>
      </c>
      <c r="I97" s="140">
        <v>19392.156641666665</v>
      </c>
      <c r="J97" s="140">
        <v>21488.606008333332</v>
      </c>
      <c r="K97" s="136">
        <v>58401.089500000002</v>
      </c>
    </row>
    <row r="98" spans="1:11" ht="66" x14ac:dyDescent="0.3">
      <c r="A98" s="128" t="s">
        <v>328</v>
      </c>
      <c r="B98" s="141" t="s">
        <v>331</v>
      </c>
      <c r="C98" s="128" t="s">
        <v>330</v>
      </c>
      <c r="D98" s="142">
        <v>198066</v>
      </c>
      <c r="E98" s="130">
        <v>2013</v>
      </c>
      <c r="F98" s="131">
        <v>108218.17</v>
      </c>
      <c r="G98" s="135">
        <v>0.65</v>
      </c>
      <c r="H98" s="140">
        <v>21102.543150000001</v>
      </c>
      <c r="I98" s="140">
        <v>23357.088358333331</v>
      </c>
      <c r="J98" s="140">
        <v>25882.178991666671</v>
      </c>
      <c r="K98" s="136">
        <v>70341.810500000007</v>
      </c>
    </row>
    <row r="99" spans="1:11" ht="39.6" x14ac:dyDescent="0.3">
      <c r="A99" s="128" t="s">
        <v>332</v>
      </c>
      <c r="B99" s="141" t="s">
        <v>333</v>
      </c>
      <c r="C99" s="128" t="s">
        <v>334</v>
      </c>
      <c r="D99" s="142">
        <v>92600</v>
      </c>
      <c r="E99" s="130">
        <v>2013</v>
      </c>
      <c r="F99" s="131">
        <v>92600</v>
      </c>
      <c r="G99" s="135">
        <v>0.65</v>
      </c>
      <c r="H99" s="140">
        <v>18057</v>
      </c>
      <c r="I99" s="140">
        <v>19986.166666666664</v>
      </c>
      <c r="J99" s="140">
        <v>22146.833333333332</v>
      </c>
      <c r="K99" s="136">
        <v>60190</v>
      </c>
    </row>
    <row r="100" spans="1:11" ht="39.6" x14ac:dyDescent="0.3">
      <c r="A100" s="128" t="s">
        <v>335</v>
      </c>
      <c r="B100" s="141" t="s">
        <v>336</v>
      </c>
      <c r="C100" s="128" t="s">
        <v>337</v>
      </c>
      <c r="D100" s="143">
        <v>115400</v>
      </c>
      <c r="E100" s="130">
        <v>2013</v>
      </c>
      <c r="F100" s="131">
        <v>39165.369999999995</v>
      </c>
      <c r="G100" s="134">
        <v>0.65</v>
      </c>
      <c r="H100" s="136">
        <v>7637.2471499999983</v>
      </c>
      <c r="I100" s="136">
        <v>8453.19235833333</v>
      </c>
      <c r="J100" s="136">
        <v>9367.0509916666651</v>
      </c>
      <c r="K100" s="136">
        <v>25457.490499999996</v>
      </c>
    </row>
    <row r="101" spans="1:11" ht="39.6" x14ac:dyDescent="0.3">
      <c r="A101" s="128" t="s">
        <v>335</v>
      </c>
      <c r="B101" s="141" t="s">
        <v>336</v>
      </c>
      <c r="C101" s="128" t="s">
        <v>337</v>
      </c>
      <c r="D101" s="144"/>
      <c r="E101" s="145"/>
      <c r="F101" s="131">
        <v>68635.600000000006</v>
      </c>
      <c r="G101" s="134">
        <v>0.65</v>
      </c>
      <c r="H101" s="136">
        <v>13383.942000000001</v>
      </c>
      <c r="I101" s="136">
        <v>14813.850333333336</v>
      </c>
      <c r="J101" s="136">
        <v>16415.347666666668</v>
      </c>
      <c r="K101" s="136">
        <v>44613.140000000007</v>
      </c>
    </row>
  </sheetData>
  <mergeCells count="1">
    <mergeCell ref="A80:B80"/>
  </mergeCells>
  <dataValidations count="1">
    <dataValidation type="list" allowBlank="1" showInputMessage="1" showErrorMessage="1" sqref="EH31:EH41 OD31:OD41 XZ31:XZ41 AHV31:AHV41 ARR31:ARR41 BBN31:BBN41 BLJ31:BLJ41 BVF31:BVF41 CFB31:CFB41 COX31:COX41 CYT31:CYT41 DIP31:DIP41 DSL31:DSL41 ECH31:ECH41 EMD31:EMD41 EVZ31:EVZ41 FFV31:FFV41 FPR31:FPR41 FZN31:FZN41 GJJ31:GJJ41 GTF31:GTF41 HDB31:HDB41 HMX31:HMX41 HWT31:HWT41 IGP31:IGP41 IQL31:IQL41 JAH31:JAH41 JKD31:JKD41 JTZ31:JTZ41 KDV31:KDV41 KNR31:KNR41 KXN31:KXN41 LHJ31:LHJ41 LRF31:LRF41 MBB31:MBB41 MKX31:MKX41 MUT31:MUT41 NEP31:NEP41 NOL31:NOL41 NYH31:NYH41 OID31:OID41 ORZ31:ORZ41 PBV31:PBV41 PLR31:PLR41 PVN31:PVN41 QFJ31:QFJ41 QPF31:QPF41 QZB31:QZB41 RIX31:RIX41 RST31:RST41 SCP31:SCP41 SML31:SML41 SWH31:SWH41 TGD31:TGD41 TPZ31:TPZ41 TZV31:TZV41 UJR31:UJR41 UTN31:UTN41 VDJ31:VDJ41 VNF31:VNF41 VXB31:VXB41 WGX31:WGX41 WQT31:WQT41 EC43:EC55 NY43:NY55 XU43:XU55 AHQ43:AHQ55 ARM43:ARM55 BBI43:BBI55 BLE43:BLE55 BVA43:BVA55 CEW43:CEW55 COS43:COS55 CYO43:CYO55 DIK43:DIK55 DSG43:DSG55 ECC43:ECC55 ELY43:ELY55 EVU43:EVU55 FFQ43:FFQ55 FPM43:FPM55 FZI43:FZI55 GJE43:GJE55 GTA43:GTA55 HCW43:HCW55 HMS43:HMS55 HWO43:HWO55 IGK43:IGK55 IQG43:IQG55 JAC43:JAC55 JJY43:JJY55 JTU43:JTU55 KDQ43:KDQ55 KNM43:KNM55 KXI43:KXI55 LHE43:LHE55 LRA43:LRA55 MAW43:MAW55 MKS43:MKS55 MUO43:MUO55 NEK43:NEK55 NOG43:NOG55 NYC43:NYC55 OHY43:OHY55 ORU43:ORU55 PBQ43:PBQ55 PLM43:PLM55 PVI43:PVI55 QFE43:QFE55 QPA43:QPA55 QYW43:QYW55 RIS43:RIS55 RSO43:RSO55 SCK43:SCK55 SMG43:SMG55 SWC43:SWC55 TFY43:TFY55 TPU43:TPU55 TZQ43:TZQ55 UJM43:UJM55 UTI43:UTI55 VDE43:VDE55 VNA43:VNA55 VWW43:VWW55 WGS43:WGS55 WQO43:WQO55 EC57:EC66 NY57:NY66 XU57:XU66 AHQ57:AHQ66 ARM57:ARM66 BBI57:BBI66 BLE57:BLE66 BVA57:BVA66 CEW57:CEW66 COS57:COS66 CYO57:CYO66 DIK57:DIK66 DSG57:DSG66 ECC57:ECC66 ELY57:ELY66 EVU57:EVU66 FFQ57:FFQ66 FPM57:FPM66 FZI57:FZI66 GJE57:GJE66 GTA57:GTA66 HCW57:HCW66 HMS57:HMS66 HWO57:HWO66 IGK57:IGK66 IQG57:IQG66 JAC57:JAC66 JJY57:JJY66 JTU57:JTU66 KDQ57:KDQ66 KNM57:KNM66 KXI57:KXI66 LHE57:LHE66 LRA57:LRA66 MAW57:MAW66 MKS57:MKS66 MUO57:MUO66 NEK57:NEK66 NOG57:NOG66 NYC57:NYC66 OHY57:OHY66 ORU57:ORU66 PBQ57:PBQ66 PLM57:PLM66 PVI57:PVI66 QFE57:QFE66 QPA57:QPA66 QYW57:QYW66 RIS57:RIS66 RSO57:RSO66 SCK57:SCK66 SMG57:SMG66 SWC57:SWC66 TFY57:TFY66 TPU57:TPU66 TZQ57:TZQ66 UJM57:UJM66 UTI57:UTI66 VDE57:VDE66 VNA57:VNA66 VWW57:VWW66 WGS57:WGS66 WQO57:WQO66 FZ2:FZ20 PV2:PV20 ZR2:ZR20 AJN2:AJN20 ATJ2:ATJ20 BDF2:BDF20 BNB2:BNB20 BWX2:BWX20 CGT2:CGT20 CQP2:CQP20 DAL2:DAL20 DKH2:DKH20 DUD2:DUD20 EDZ2:EDZ20 ENV2:ENV20 EXR2:EXR20 FHN2:FHN20 FRJ2:FRJ20 GBF2:GBF20 GLB2:GLB20 GUX2:GUX20 HET2:HET20 HOP2:HOP20 HYL2:HYL20 IIH2:IIH20 ISD2:ISD20 JBZ2:JBZ20 JLV2:JLV20 JVR2:JVR20 KFN2:KFN20 KPJ2:KPJ20 KZF2:KZF20 LJB2:LJB20 LSX2:LSX20 MCT2:MCT20 MMP2:MMP20 MWL2:MWL20 NGH2:NGH20 NQD2:NQD20 NZZ2:NZZ20 OJV2:OJV20 OTR2:OTR20 PDN2:PDN20 PNJ2:PNJ20 PXF2:PXF20 QHB2:QHB20 QQX2:QQX20 RAT2:RAT20 RKP2:RKP20 RUL2:RUL20 SEH2:SEH20 SOD2:SOD20 SXZ2:SXZ20 THV2:THV20 TRR2:TRR20 UBN2:UBN20 ULJ2:ULJ20 UVF2:UVF20 VFB2:VFB20 VOX2:VOX20 VYT2:VYT20 WIP2:WIP20 WSL2:WSL20 WQT22:WQT29 WGX22:WGX29 VXB22:VXB29 VNF22:VNF29 VDJ22:VDJ29 UTN22:UTN29 UJR22:UJR29 TZV22:TZV29 TPZ22:TPZ29 TGD22:TGD29 SWH22:SWH29 SML22:SML29 SCP22:SCP29 RST22:RST29 RIX22:RIX29 QZB22:QZB29 QPF22:QPF29 QFJ22:QFJ29 PVN22:PVN29 PLR22:PLR29 PBV22:PBV29 ORZ22:ORZ29 OID22:OID29 NYH22:NYH29 NOL22:NOL29 NEP22:NEP29 MUT22:MUT29 MKX22:MKX29 MBB22:MBB29 LRF22:LRF29 LHJ22:LHJ29 KXN22:KXN29 KNR22:KNR29 KDV22:KDV29 JTZ22:JTZ29 JKD22:JKD29 JAH22:JAH29 IQL22:IQL29 IGP22:IGP29 HWT22:HWT29 HMX22:HMX29 HDB22:HDB29 GTF22:GTF29 GJJ22:GJJ29 FZN22:FZN29 FPR22:FPR29 FFV22:FFV29 EVZ22:EVZ29 EMD22:EMD29 ECH22:ECH29 DSL22:DSL29 DIP22:DIP29 CYT22:CYT29 COX22:COX29 CFB22:CFB29 BVF22:BVF29 BLJ22:BLJ29 BBN22:BBN29 ARR22:ARR29 AHV22:AHV29 XZ22:XZ29 OD22:OD29 EH22:EH29 WQO68:WQO81 WGS68:WGS81 VWW68:VWW81 VNA68:VNA81 VDE68:VDE81 UTI68:UTI81 UJM68:UJM81 TZQ68:TZQ81 TPU68:TPU81 TFY68:TFY81 SWC68:SWC81 SMG68:SMG81 SCK68:SCK81 RSO68:RSO81 RIS68:RIS81 QYW68:QYW81 QPA68:QPA81 QFE68:QFE81 PVI68:PVI81 PLM68:PLM81 PBQ68:PBQ81 ORU68:ORU81 OHY68:OHY81 NYC68:NYC81 NOG68:NOG81 NEK68:NEK81 MUO68:MUO81 MKS68:MKS81 MAW68:MAW81 LRA68:LRA81 LHE68:LHE81 KXI68:KXI81 KNM68:KNM81 KDQ68:KDQ81 JTU68:JTU81 JJY68:JJY81 JAC68:JAC81 IQG68:IQG81 IGK68:IGK81 HWO68:HWO81 HMS68:HMS81 HCW68:HCW81 GTA68:GTA81 GJE68:GJE81 FZI68:FZI81 FPM68:FPM81 FFQ68:FFQ81 EVU68:EVU81 ELY68:ELY81 ECC68:ECC81 DSG68:DSG81 DIK68:DIK81 CYO68:CYO81 COS68:COS81 CEW68:CEW81 BVA68:BVA81 BLE68:BLE81 BBI68:BBI81 ARM68:ARM81 AHQ68:AHQ81 XU68:XU81 NY68:NY81 EC68:EC81">
      <formula1>maatregelnrs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78" zoomScaleNormal="78" zoomScaleSheetLayoutView="75" workbookViewId="0">
      <pane xSplit="3" ySplit="4" topLeftCell="D5" activePane="bottomRight" state="frozen"/>
      <selection activeCell="F2" sqref="F2"/>
      <selection pane="topRight" activeCell="F2" sqref="F2"/>
      <selection pane="bottomLeft" activeCell="F2" sqref="F2"/>
      <selection pane="bottomRight" activeCell="D5" sqref="D5"/>
    </sheetView>
  </sheetViews>
  <sheetFormatPr defaultRowHeight="13.2" x14ac:dyDescent="0.3"/>
  <cols>
    <col min="1" max="1" width="31.88671875" style="149" bestFit="1" customWidth="1"/>
    <col min="2" max="2" width="15" style="149" bestFit="1" customWidth="1"/>
    <col min="3" max="3" width="38.44140625" style="149" customWidth="1"/>
    <col min="4" max="4" width="14.33203125" style="173" customWidth="1"/>
    <col min="5" max="5" width="17.109375" style="149" customWidth="1"/>
    <col min="6" max="6" width="12.33203125" style="173" customWidth="1"/>
    <col min="7" max="7" width="12.5546875" style="173" customWidth="1"/>
    <col min="8" max="8" width="12.33203125" style="173" customWidth="1"/>
    <col min="9" max="9" width="13.44140625" style="149" customWidth="1"/>
    <col min="10" max="256" width="9.109375" style="149"/>
    <col min="257" max="257" width="31.88671875" style="149" bestFit="1" customWidth="1"/>
    <col min="258" max="258" width="15" style="149" bestFit="1" customWidth="1"/>
    <col min="259" max="259" width="38.44140625" style="149" customWidth="1"/>
    <col min="260" max="260" width="14.33203125" style="149" customWidth="1"/>
    <col min="261" max="261" width="17.109375" style="149" customWidth="1"/>
    <col min="262" max="262" width="12.33203125" style="149" customWidth="1"/>
    <col min="263" max="263" width="12.5546875" style="149" customWidth="1"/>
    <col min="264" max="264" width="12.33203125" style="149" customWidth="1"/>
    <col min="265" max="265" width="13.44140625" style="149" customWidth="1"/>
    <col min="266" max="512" width="9.109375" style="149"/>
    <col min="513" max="513" width="31.88671875" style="149" bestFit="1" customWidth="1"/>
    <col min="514" max="514" width="15" style="149" bestFit="1" customWidth="1"/>
    <col min="515" max="515" width="38.44140625" style="149" customWidth="1"/>
    <col min="516" max="516" width="14.33203125" style="149" customWidth="1"/>
    <col min="517" max="517" width="17.109375" style="149" customWidth="1"/>
    <col min="518" max="518" width="12.33203125" style="149" customWidth="1"/>
    <col min="519" max="519" width="12.5546875" style="149" customWidth="1"/>
    <col min="520" max="520" width="12.33203125" style="149" customWidth="1"/>
    <col min="521" max="521" width="13.44140625" style="149" customWidth="1"/>
    <col min="522" max="768" width="9.109375" style="149"/>
    <col min="769" max="769" width="31.88671875" style="149" bestFit="1" customWidth="1"/>
    <col min="770" max="770" width="15" style="149" bestFit="1" customWidth="1"/>
    <col min="771" max="771" width="38.44140625" style="149" customWidth="1"/>
    <col min="772" max="772" width="14.33203125" style="149" customWidth="1"/>
    <col min="773" max="773" width="17.109375" style="149" customWidth="1"/>
    <col min="774" max="774" width="12.33203125" style="149" customWidth="1"/>
    <col min="775" max="775" width="12.5546875" style="149" customWidth="1"/>
    <col min="776" max="776" width="12.33203125" style="149" customWidth="1"/>
    <col min="777" max="777" width="13.44140625" style="149" customWidth="1"/>
    <col min="778" max="1024" width="9.109375" style="149"/>
    <col min="1025" max="1025" width="31.88671875" style="149" bestFit="1" customWidth="1"/>
    <col min="1026" max="1026" width="15" style="149" bestFit="1" customWidth="1"/>
    <col min="1027" max="1027" width="38.44140625" style="149" customWidth="1"/>
    <col min="1028" max="1028" width="14.33203125" style="149" customWidth="1"/>
    <col min="1029" max="1029" width="17.109375" style="149" customWidth="1"/>
    <col min="1030" max="1030" width="12.33203125" style="149" customWidth="1"/>
    <col min="1031" max="1031" width="12.5546875" style="149" customWidth="1"/>
    <col min="1032" max="1032" width="12.33203125" style="149" customWidth="1"/>
    <col min="1033" max="1033" width="13.44140625" style="149" customWidth="1"/>
    <col min="1034" max="1280" width="9.109375" style="149"/>
    <col min="1281" max="1281" width="31.88671875" style="149" bestFit="1" customWidth="1"/>
    <col min="1282" max="1282" width="15" style="149" bestFit="1" customWidth="1"/>
    <col min="1283" max="1283" width="38.44140625" style="149" customWidth="1"/>
    <col min="1284" max="1284" width="14.33203125" style="149" customWidth="1"/>
    <col min="1285" max="1285" width="17.109375" style="149" customWidth="1"/>
    <col min="1286" max="1286" width="12.33203125" style="149" customWidth="1"/>
    <col min="1287" max="1287" width="12.5546875" style="149" customWidth="1"/>
    <col min="1288" max="1288" width="12.33203125" style="149" customWidth="1"/>
    <col min="1289" max="1289" width="13.44140625" style="149" customWidth="1"/>
    <col min="1290" max="1536" width="9.109375" style="149"/>
    <col min="1537" max="1537" width="31.88671875" style="149" bestFit="1" customWidth="1"/>
    <col min="1538" max="1538" width="15" style="149" bestFit="1" customWidth="1"/>
    <col min="1539" max="1539" width="38.44140625" style="149" customWidth="1"/>
    <col min="1540" max="1540" width="14.33203125" style="149" customWidth="1"/>
    <col min="1541" max="1541" width="17.109375" style="149" customWidth="1"/>
    <col min="1542" max="1542" width="12.33203125" style="149" customWidth="1"/>
    <col min="1543" max="1543" width="12.5546875" style="149" customWidth="1"/>
    <col min="1544" max="1544" width="12.33203125" style="149" customWidth="1"/>
    <col min="1545" max="1545" width="13.44140625" style="149" customWidth="1"/>
    <col min="1546" max="1792" width="9.109375" style="149"/>
    <col min="1793" max="1793" width="31.88671875" style="149" bestFit="1" customWidth="1"/>
    <col min="1794" max="1794" width="15" style="149" bestFit="1" customWidth="1"/>
    <col min="1795" max="1795" width="38.44140625" style="149" customWidth="1"/>
    <col min="1796" max="1796" width="14.33203125" style="149" customWidth="1"/>
    <col min="1797" max="1797" width="17.109375" style="149" customWidth="1"/>
    <col min="1798" max="1798" width="12.33203125" style="149" customWidth="1"/>
    <col min="1799" max="1799" width="12.5546875" style="149" customWidth="1"/>
    <col min="1800" max="1800" width="12.33203125" style="149" customWidth="1"/>
    <col min="1801" max="1801" width="13.44140625" style="149" customWidth="1"/>
    <col min="1802" max="2048" width="9.109375" style="149"/>
    <col min="2049" max="2049" width="31.88671875" style="149" bestFit="1" customWidth="1"/>
    <col min="2050" max="2050" width="15" style="149" bestFit="1" customWidth="1"/>
    <col min="2051" max="2051" width="38.44140625" style="149" customWidth="1"/>
    <col min="2052" max="2052" width="14.33203125" style="149" customWidth="1"/>
    <col min="2053" max="2053" width="17.109375" style="149" customWidth="1"/>
    <col min="2054" max="2054" width="12.33203125" style="149" customWidth="1"/>
    <col min="2055" max="2055" width="12.5546875" style="149" customWidth="1"/>
    <col min="2056" max="2056" width="12.33203125" style="149" customWidth="1"/>
    <col min="2057" max="2057" width="13.44140625" style="149" customWidth="1"/>
    <col min="2058" max="2304" width="9.109375" style="149"/>
    <col min="2305" max="2305" width="31.88671875" style="149" bestFit="1" customWidth="1"/>
    <col min="2306" max="2306" width="15" style="149" bestFit="1" customWidth="1"/>
    <col min="2307" max="2307" width="38.44140625" style="149" customWidth="1"/>
    <col min="2308" max="2308" width="14.33203125" style="149" customWidth="1"/>
    <col min="2309" max="2309" width="17.109375" style="149" customWidth="1"/>
    <col min="2310" max="2310" width="12.33203125" style="149" customWidth="1"/>
    <col min="2311" max="2311" width="12.5546875" style="149" customWidth="1"/>
    <col min="2312" max="2312" width="12.33203125" style="149" customWidth="1"/>
    <col min="2313" max="2313" width="13.44140625" style="149" customWidth="1"/>
    <col min="2314" max="2560" width="9.109375" style="149"/>
    <col min="2561" max="2561" width="31.88671875" style="149" bestFit="1" customWidth="1"/>
    <col min="2562" max="2562" width="15" style="149" bestFit="1" customWidth="1"/>
    <col min="2563" max="2563" width="38.44140625" style="149" customWidth="1"/>
    <col min="2564" max="2564" width="14.33203125" style="149" customWidth="1"/>
    <col min="2565" max="2565" width="17.109375" style="149" customWidth="1"/>
    <col min="2566" max="2566" width="12.33203125" style="149" customWidth="1"/>
    <col min="2567" max="2567" width="12.5546875" style="149" customWidth="1"/>
    <col min="2568" max="2568" width="12.33203125" style="149" customWidth="1"/>
    <col min="2569" max="2569" width="13.44140625" style="149" customWidth="1"/>
    <col min="2570" max="2816" width="9.109375" style="149"/>
    <col min="2817" max="2817" width="31.88671875" style="149" bestFit="1" customWidth="1"/>
    <col min="2818" max="2818" width="15" style="149" bestFit="1" customWidth="1"/>
    <col min="2819" max="2819" width="38.44140625" style="149" customWidth="1"/>
    <col min="2820" max="2820" width="14.33203125" style="149" customWidth="1"/>
    <col min="2821" max="2821" width="17.109375" style="149" customWidth="1"/>
    <col min="2822" max="2822" width="12.33203125" style="149" customWidth="1"/>
    <col min="2823" max="2823" width="12.5546875" style="149" customWidth="1"/>
    <col min="2824" max="2824" width="12.33203125" style="149" customWidth="1"/>
    <col min="2825" max="2825" width="13.44140625" style="149" customWidth="1"/>
    <col min="2826" max="3072" width="9.109375" style="149"/>
    <col min="3073" max="3073" width="31.88671875" style="149" bestFit="1" customWidth="1"/>
    <col min="3074" max="3074" width="15" style="149" bestFit="1" customWidth="1"/>
    <col min="3075" max="3075" width="38.44140625" style="149" customWidth="1"/>
    <col min="3076" max="3076" width="14.33203125" style="149" customWidth="1"/>
    <col min="3077" max="3077" width="17.109375" style="149" customWidth="1"/>
    <col min="3078" max="3078" width="12.33203125" style="149" customWidth="1"/>
    <col min="3079" max="3079" width="12.5546875" style="149" customWidth="1"/>
    <col min="3080" max="3080" width="12.33203125" style="149" customWidth="1"/>
    <col min="3081" max="3081" width="13.44140625" style="149" customWidth="1"/>
    <col min="3082" max="3328" width="9.109375" style="149"/>
    <col min="3329" max="3329" width="31.88671875" style="149" bestFit="1" customWidth="1"/>
    <col min="3330" max="3330" width="15" style="149" bestFit="1" customWidth="1"/>
    <col min="3331" max="3331" width="38.44140625" style="149" customWidth="1"/>
    <col min="3332" max="3332" width="14.33203125" style="149" customWidth="1"/>
    <col min="3333" max="3333" width="17.109375" style="149" customWidth="1"/>
    <col min="3334" max="3334" width="12.33203125" style="149" customWidth="1"/>
    <col min="3335" max="3335" width="12.5546875" style="149" customWidth="1"/>
    <col min="3336" max="3336" width="12.33203125" style="149" customWidth="1"/>
    <col min="3337" max="3337" width="13.44140625" style="149" customWidth="1"/>
    <col min="3338" max="3584" width="9.109375" style="149"/>
    <col min="3585" max="3585" width="31.88671875" style="149" bestFit="1" customWidth="1"/>
    <col min="3586" max="3586" width="15" style="149" bestFit="1" customWidth="1"/>
    <col min="3587" max="3587" width="38.44140625" style="149" customWidth="1"/>
    <col min="3588" max="3588" width="14.33203125" style="149" customWidth="1"/>
    <col min="3589" max="3589" width="17.109375" style="149" customWidth="1"/>
    <col min="3590" max="3590" width="12.33203125" style="149" customWidth="1"/>
    <col min="3591" max="3591" width="12.5546875" style="149" customWidth="1"/>
    <col min="3592" max="3592" width="12.33203125" style="149" customWidth="1"/>
    <col min="3593" max="3593" width="13.44140625" style="149" customWidth="1"/>
    <col min="3594" max="3840" width="9.109375" style="149"/>
    <col min="3841" max="3841" width="31.88671875" style="149" bestFit="1" customWidth="1"/>
    <col min="3842" max="3842" width="15" style="149" bestFit="1" customWidth="1"/>
    <col min="3843" max="3843" width="38.44140625" style="149" customWidth="1"/>
    <col min="3844" max="3844" width="14.33203125" style="149" customWidth="1"/>
    <col min="3845" max="3845" width="17.109375" style="149" customWidth="1"/>
    <col min="3846" max="3846" width="12.33203125" style="149" customWidth="1"/>
    <col min="3847" max="3847" width="12.5546875" style="149" customWidth="1"/>
    <col min="3848" max="3848" width="12.33203125" style="149" customWidth="1"/>
    <col min="3849" max="3849" width="13.44140625" style="149" customWidth="1"/>
    <col min="3850" max="4096" width="9.109375" style="149"/>
    <col min="4097" max="4097" width="31.88671875" style="149" bestFit="1" customWidth="1"/>
    <col min="4098" max="4098" width="15" style="149" bestFit="1" customWidth="1"/>
    <col min="4099" max="4099" width="38.44140625" style="149" customWidth="1"/>
    <col min="4100" max="4100" width="14.33203125" style="149" customWidth="1"/>
    <col min="4101" max="4101" width="17.109375" style="149" customWidth="1"/>
    <col min="4102" max="4102" width="12.33203125" style="149" customWidth="1"/>
    <col min="4103" max="4103" width="12.5546875" style="149" customWidth="1"/>
    <col min="4104" max="4104" width="12.33203125" style="149" customWidth="1"/>
    <col min="4105" max="4105" width="13.44140625" style="149" customWidth="1"/>
    <col min="4106" max="4352" width="9.109375" style="149"/>
    <col min="4353" max="4353" width="31.88671875" style="149" bestFit="1" customWidth="1"/>
    <col min="4354" max="4354" width="15" style="149" bestFit="1" customWidth="1"/>
    <col min="4355" max="4355" width="38.44140625" style="149" customWidth="1"/>
    <col min="4356" max="4356" width="14.33203125" style="149" customWidth="1"/>
    <col min="4357" max="4357" width="17.109375" style="149" customWidth="1"/>
    <col min="4358" max="4358" width="12.33203125" style="149" customWidth="1"/>
    <col min="4359" max="4359" width="12.5546875" style="149" customWidth="1"/>
    <col min="4360" max="4360" width="12.33203125" style="149" customWidth="1"/>
    <col min="4361" max="4361" width="13.44140625" style="149" customWidth="1"/>
    <col min="4362" max="4608" width="9.109375" style="149"/>
    <col min="4609" max="4609" width="31.88671875" style="149" bestFit="1" customWidth="1"/>
    <col min="4610" max="4610" width="15" style="149" bestFit="1" customWidth="1"/>
    <col min="4611" max="4611" width="38.44140625" style="149" customWidth="1"/>
    <col min="4612" max="4612" width="14.33203125" style="149" customWidth="1"/>
    <col min="4613" max="4613" width="17.109375" style="149" customWidth="1"/>
    <col min="4614" max="4614" width="12.33203125" style="149" customWidth="1"/>
    <col min="4615" max="4615" width="12.5546875" style="149" customWidth="1"/>
    <col min="4616" max="4616" width="12.33203125" style="149" customWidth="1"/>
    <col min="4617" max="4617" width="13.44140625" style="149" customWidth="1"/>
    <col min="4618" max="4864" width="9.109375" style="149"/>
    <col min="4865" max="4865" width="31.88671875" style="149" bestFit="1" customWidth="1"/>
    <col min="4866" max="4866" width="15" style="149" bestFit="1" customWidth="1"/>
    <col min="4867" max="4867" width="38.44140625" style="149" customWidth="1"/>
    <col min="4868" max="4868" width="14.33203125" style="149" customWidth="1"/>
    <col min="4869" max="4869" width="17.109375" style="149" customWidth="1"/>
    <col min="4870" max="4870" width="12.33203125" style="149" customWidth="1"/>
    <col min="4871" max="4871" width="12.5546875" style="149" customWidth="1"/>
    <col min="4872" max="4872" width="12.33203125" style="149" customWidth="1"/>
    <col min="4873" max="4873" width="13.44140625" style="149" customWidth="1"/>
    <col min="4874" max="5120" width="9.109375" style="149"/>
    <col min="5121" max="5121" width="31.88671875" style="149" bestFit="1" customWidth="1"/>
    <col min="5122" max="5122" width="15" style="149" bestFit="1" customWidth="1"/>
    <col min="5123" max="5123" width="38.44140625" style="149" customWidth="1"/>
    <col min="5124" max="5124" width="14.33203125" style="149" customWidth="1"/>
    <col min="5125" max="5125" width="17.109375" style="149" customWidth="1"/>
    <col min="5126" max="5126" width="12.33203125" style="149" customWidth="1"/>
    <col min="5127" max="5127" width="12.5546875" style="149" customWidth="1"/>
    <col min="5128" max="5128" width="12.33203125" style="149" customWidth="1"/>
    <col min="5129" max="5129" width="13.44140625" style="149" customWidth="1"/>
    <col min="5130" max="5376" width="9.109375" style="149"/>
    <col min="5377" max="5377" width="31.88671875" style="149" bestFit="1" customWidth="1"/>
    <col min="5378" max="5378" width="15" style="149" bestFit="1" customWidth="1"/>
    <col min="5379" max="5379" width="38.44140625" style="149" customWidth="1"/>
    <col min="5380" max="5380" width="14.33203125" style="149" customWidth="1"/>
    <col min="5381" max="5381" width="17.109375" style="149" customWidth="1"/>
    <col min="5382" max="5382" width="12.33203125" style="149" customWidth="1"/>
    <col min="5383" max="5383" width="12.5546875" style="149" customWidth="1"/>
    <col min="5384" max="5384" width="12.33203125" style="149" customWidth="1"/>
    <col min="5385" max="5385" width="13.44140625" style="149" customWidth="1"/>
    <col min="5386" max="5632" width="9.109375" style="149"/>
    <col min="5633" max="5633" width="31.88671875" style="149" bestFit="1" customWidth="1"/>
    <col min="5634" max="5634" width="15" style="149" bestFit="1" customWidth="1"/>
    <col min="5635" max="5635" width="38.44140625" style="149" customWidth="1"/>
    <col min="5636" max="5636" width="14.33203125" style="149" customWidth="1"/>
    <col min="5637" max="5637" width="17.109375" style="149" customWidth="1"/>
    <col min="5638" max="5638" width="12.33203125" style="149" customWidth="1"/>
    <col min="5639" max="5639" width="12.5546875" style="149" customWidth="1"/>
    <col min="5640" max="5640" width="12.33203125" style="149" customWidth="1"/>
    <col min="5641" max="5641" width="13.44140625" style="149" customWidth="1"/>
    <col min="5642" max="5888" width="9.109375" style="149"/>
    <col min="5889" max="5889" width="31.88671875" style="149" bestFit="1" customWidth="1"/>
    <col min="5890" max="5890" width="15" style="149" bestFit="1" customWidth="1"/>
    <col min="5891" max="5891" width="38.44140625" style="149" customWidth="1"/>
    <col min="5892" max="5892" width="14.33203125" style="149" customWidth="1"/>
    <col min="5893" max="5893" width="17.109375" style="149" customWidth="1"/>
    <col min="5894" max="5894" width="12.33203125" style="149" customWidth="1"/>
    <col min="5895" max="5895" width="12.5546875" style="149" customWidth="1"/>
    <col min="5896" max="5896" width="12.33203125" style="149" customWidth="1"/>
    <col min="5897" max="5897" width="13.44140625" style="149" customWidth="1"/>
    <col min="5898" max="6144" width="9.109375" style="149"/>
    <col min="6145" max="6145" width="31.88671875" style="149" bestFit="1" customWidth="1"/>
    <col min="6146" max="6146" width="15" style="149" bestFit="1" customWidth="1"/>
    <col min="6147" max="6147" width="38.44140625" style="149" customWidth="1"/>
    <col min="6148" max="6148" width="14.33203125" style="149" customWidth="1"/>
    <col min="6149" max="6149" width="17.109375" style="149" customWidth="1"/>
    <col min="6150" max="6150" width="12.33203125" style="149" customWidth="1"/>
    <col min="6151" max="6151" width="12.5546875" style="149" customWidth="1"/>
    <col min="6152" max="6152" width="12.33203125" style="149" customWidth="1"/>
    <col min="6153" max="6153" width="13.44140625" style="149" customWidth="1"/>
    <col min="6154" max="6400" width="9.109375" style="149"/>
    <col min="6401" max="6401" width="31.88671875" style="149" bestFit="1" customWidth="1"/>
    <col min="6402" max="6402" width="15" style="149" bestFit="1" customWidth="1"/>
    <col min="6403" max="6403" width="38.44140625" style="149" customWidth="1"/>
    <col min="6404" max="6404" width="14.33203125" style="149" customWidth="1"/>
    <col min="6405" max="6405" width="17.109375" style="149" customWidth="1"/>
    <col min="6406" max="6406" width="12.33203125" style="149" customWidth="1"/>
    <col min="6407" max="6407" width="12.5546875" style="149" customWidth="1"/>
    <col min="6408" max="6408" width="12.33203125" style="149" customWidth="1"/>
    <col min="6409" max="6409" width="13.44140625" style="149" customWidth="1"/>
    <col min="6410" max="6656" width="9.109375" style="149"/>
    <col min="6657" max="6657" width="31.88671875" style="149" bestFit="1" customWidth="1"/>
    <col min="6658" max="6658" width="15" style="149" bestFit="1" customWidth="1"/>
    <col min="6659" max="6659" width="38.44140625" style="149" customWidth="1"/>
    <col min="6660" max="6660" width="14.33203125" style="149" customWidth="1"/>
    <col min="6661" max="6661" width="17.109375" style="149" customWidth="1"/>
    <col min="6662" max="6662" width="12.33203125" style="149" customWidth="1"/>
    <col min="6663" max="6663" width="12.5546875" style="149" customWidth="1"/>
    <col min="6664" max="6664" width="12.33203125" style="149" customWidth="1"/>
    <col min="6665" max="6665" width="13.44140625" style="149" customWidth="1"/>
    <col min="6666" max="6912" width="9.109375" style="149"/>
    <col min="6913" max="6913" width="31.88671875" style="149" bestFit="1" customWidth="1"/>
    <col min="6914" max="6914" width="15" style="149" bestFit="1" customWidth="1"/>
    <col min="6915" max="6915" width="38.44140625" style="149" customWidth="1"/>
    <col min="6916" max="6916" width="14.33203125" style="149" customWidth="1"/>
    <col min="6917" max="6917" width="17.109375" style="149" customWidth="1"/>
    <col min="6918" max="6918" width="12.33203125" style="149" customWidth="1"/>
    <col min="6919" max="6919" width="12.5546875" style="149" customWidth="1"/>
    <col min="6920" max="6920" width="12.33203125" style="149" customWidth="1"/>
    <col min="6921" max="6921" width="13.44140625" style="149" customWidth="1"/>
    <col min="6922" max="7168" width="9.109375" style="149"/>
    <col min="7169" max="7169" width="31.88671875" style="149" bestFit="1" customWidth="1"/>
    <col min="7170" max="7170" width="15" style="149" bestFit="1" customWidth="1"/>
    <col min="7171" max="7171" width="38.44140625" style="149" customWidth="1"/>
    <col min="7172" max="7172" width="14.33203125" style="149" customWidth="1"/>
    <col min="7173" max="7173" width="17.109375" style="149" customWidth="1"/>
    <col min="7174" max="7174" width="12.33203125" style="149" customWidth="1"/>
    <col min="7175" max="7175" width="12.5546875" style="149" customWidth="1"/>
    <col min="7176" max="7176" width="12.33203125" style="149" customWidth="1"/>
    <col min="7177" max="7177" width="13.44140625" style="149" customWidth="1"/>
    <col min="7178" max="7424" width="9.109375" style="149"/>
    <col min="7425" max="7425" width="31.88671875" style="149" bestFit="1" customWidth="1"/>
    <col min="7426" max="7426" width="15" style="149" bestFit="1" customWidth="1"/>
    <col min="7427" max="7427" width="38.44140625" style="149" customWidth="1"/>
    <col min="7428" max="7428" width="14.33203125" style="149" customWidth="1"/>
    <col min="7429" max="7429" width="17.109375" style="149" customWidth="1"/>
    <col min="7430" max="7430" width="12.33203125" style="149" customWidth="1"/>
    <col min="7431" max="7431" width="12.5546875" style="149" customWidth="1"/>
    <col min="7432" max="7432" width="12.33203125" style="149" customWidth="1"/>
    <col min="7433" max="7433" width="13.44140625" style="149" customWidth="1"/>
    <col min="7434" max="7680" width="9.109375" style="149"/>
    <col min="7681" max="7681" width="31.88671875" style="149" bestFit="1" customWidth="1"/>
    <col min="7682" max="7682" width="15" style="149" bestFit="1" customWidth="1"/>
    <col min="7683" max="7683" width="38.44140625" style="149" customWidth="1"/>
    <col min="7684" max="7684" width="14.33203125" style="149" customWidth="1"/>
    <col min="7685" max="7685" width="17.109375" style="149" customWidth="1"/>
    <col min="7686" max="7686" width="12.33203125" style="149" customWidth="1"/>
    <col min="7687" max="7687" width="12.5546875" style="149" customWidth="1"/>
    <col min="7688" max="7688" width="12.33203125" style="149" customWidth="1"/>
    <col min="7689" max="7689" width="13.44140625" style="149" customWidth="1"/>
    <col min="7690" max="7936" width="9.109375" style="149"/>
    <col min="7937" max="7937" width="31.88671875" style="149" bestFit="1" customWidth="1"/>
    <col min="7938" max="7938" width="15" style="149" bestFit="1" customWidth="1"/>
    <col min="7939" max="7939" width="38.44140625" style="149" customWidth="1"/>
    <col min="7940" max="7940" width="14.33203125" style="149" customWidth="1"/>
    <col min="7941" max="7941" width="17.109375" style="149" customWidth="1"/>
    <col min="7942" max="7942" width="12.33203125" style="149" customWidth="1"/>
    <col min="7943" max="7943" width="12.5546875" style="149" customWidth="1"/>
    <col min="7944" max="7944" width="12.33203125" style="149" customWidth="1"/>
    <col min="7945" max="7945" width="13.44140625" style="149" customWidth="1"/>
    <col min="7946" max="8192" width="9.109375" style="149"/>
    <col min="8193" max="8193" width="31.88671875" style="149" bestFit="1" customWidth="1"/>
    <col min="8194" max="8194" width="15" style="149" bestFit="1" customWidth="1"/>
    <col min="8195" max="8195" width="38.44140625" style="149" customWidth="1"/>
    <col min="8196" max="8196" width="14.33203125" style="149" customWidth="1"/>
    <col min="8197" max="8197" width="17.109375" style="149" customWidth="1"/>
    <col min="8198" max="8198" width="12.33203125" style="149" customWidth="1"/>
    <col min="8199" max="8199" width="12.5546875" style="149" customWidth="1"/>
    <col min="8200" max="8200" width="12.33203125" style="149" customWidth="1"/>
    <col min="8201" max="8201" width="13.44140625" style="149" customWidth="1"/>
    <col min="8202" max="8448" width="9.109375" style="149"/>
    <col min="8449" max="8449" width="31.88671875" style="149" bestFit="1" customWidth="1"/>
    <col min="8450" max="8450" width="15" style="149" bestFit="1" customWidth="1"/>
    <col min="8451" max="8451" width="38.44140625" style="149" customWidth="1"/>
    <col min="8452" max="8452" width="14.33203125" style="149" customWidth="1"/>
    <col min="8453" max="8453" width="17.109375" style="149" customWidth="1"/>
    <col min="8454" max="8454" width="12.33203125" style="149" customWidth="1"/>
    <col min="8455" max="8455" width="12.5546875" style="149" customWidth="1"/>
    <col min="8456" max="8456" width="12.33203125" style="149" customWidth="1"/>
    <col min="8457" max="8457" width="13.44140625" style="149" customWidth="1"/>
    <col min="8458" max="8704" width="9.109375" style="149"/>
    <col min="8705" max="8705" width="31.88671875" style="149" bestFit="1" customWidth="1"/>
    <col min="8706" max="8706" width="15" style="149" bestFit="1" customWidth="1"/>
    <col min="8707" max="8707" width="38.44140625" style="149" customWidth="1"/>
    <col min="8708" max="8708" width="14.33203125" style="149" customWidth="1"/>
    <col min="8709" max="8709" width="17.109375" style="149" customWidth="1"/>
    <col min="8710" max="8710" width="12.33203125" style="149" customWidth="1"/>
    <col min="8711" max="8711" width="12.5546875" style="149" customWidth="1"/>
    <col min="8712" max="8712" width="12.33203125" style="149" customWidth="1"/>
    <col min="8713" max="8713" width="13.44140625" style="149" customWidth="1"/>
    <col min="8714" max="8960" width="9.109375" style="149"/>
    <col min="8961" max="8961" width="31.88671875" style="149" bestFit="1" customWidth="1"/>
    <col min="8962" max="8962" width="15" style="149" bestFit="1" customWidth="1"/>
    <col min="8963" max="8963" width="38.44140625" style="149" customWidth="1"/>
    <col min="8964" max="8964" width="14.33203125" style="149" customWidth="1"/>
    <col min="8965" max="8965" width="17.109375" style="149" customWidth="1"/>
    <col min="8966" max="8966" width="12.33203125" style="149" customWidth="1"/>
    <col min="8967" max="8967" width="12.5546875" style="149" customWidth="1"/>
    <col min="8968" max="8968" width="12.33203125" style="149" customWidth="1"/>
    <col min="8969" max="8969" width="13.44140625" style="149" customWidth="1"/>
    <col min="8970" max="9216" width="9.109375" style="149"/>
    <col min="9217" max="9217" width="31.88671875" style="149" bestFit="1" customWidth="1"/>
    <col min="9218" max="9218" width="15" style="149" bestFit="1" customWidth="1"/>
    <col min="9219" max="9219" width="38.44140625" style="149" customWidth="1"/>
    <col min="9220" max="9220" width="14.33203125" style="149" customWidth="1"/>
    <col min="9221" max="9221" width="17.109375" style="149" customWidth="1"/>
    <col min="9222" max="9222" width="12.33203125" style="149" customWidth="1"/>
    <col min="9223" max="9223" width="12.5546875" style="149" customWidth="1"/>
    <col min="9224" max="9224" width="12.33203125" style="149" customWidth="1"/>
    <col min="9225" max="9225" width="13.44140625" style="149" customWidth="1"/>
    <col min="9226" max="9472" width="9.109375" style="149"/>
    <col min="9473" max="9473" width="31.88671875" style="149" bestFit="1" customWidth="1"/>
    <col min="9474" max="9474" width="15" style="149" bestFit="1" customWidth="1"/>
    <col min="9475" max="9475" width="38.44140625" style="149" customWidth="1"/>
    <col min="9476" max="9476" width="14.33203125" style="149" customWidth="1"/>
    <col min="9477" max="9477" width="17.109375" style="149" customWidth="1"/>
    <col min="9478" max="9478" width="12.33203125" style="149" customWidth="1"/>
    <col min="9479" max="9479" width="12.5546875" style="149" customWidth="1"/>
    <col min="9480" max="9480" width="12.33203125" style="149" customWidth="1"/>
    <col min="9481" max="9481" width="13.44140625" style="149" customWidth="1"/>
    <col min="9482" max="9728" width="9.109375" style="149"/>
    <col min="9729" max="9729" width="31.88671875" style="149" bestFit="1" customWidth="1"/>
    <col min="9730" max="9730" width="15" style="149" bestFit="1" customWidth="1"/>
    <col min="9731" max="9731" width="38.44140625" style="149" customWidth="1"/>
    <col min="9732" max="9732" width="14.33203125" style="149" customWidth="1"/>
    <col min="9733" max="9733" width="17.109375" style="149" customWidth="1"/>
    <col min="9734" max="9734" width="12.33203125" style="149" customWidth="1"/>
    <col min="9735" max="9735" width="12.5546875" style="149" customWidth="1"/>
    <col min="9736" max="9736" width="12.33203125" style="149" customWidth="1"/>
    <col min="9737" max="9737" width="13.44140625" style="149" customWidth="1"/>
    <col min="9738" max="9984" width="9.109375" style="149"/>
    <col min="9985" max="9985" width="31.88671875" style="149" bestFit="1" customWidth="1"/>
    <col min="9986" max="9986" width="15" style="149" bestFit="1" customWidth="1"/>
    <col min="9987" max="9987" width="38.44140625" style="149" customWidth="1"/>
    <col min="9988" max="9988" width="14.33203125" style="149" customWidth="1"/>
    <col min="9989" max="9989" width="17.109375" style="149" customWidth="1"/>
    <col min="9990" max="9990" width="12.33203125" style="149" customWidth="1"/>
    <col min="9991" max="9991" width="12.5546875" style="149" customWidth="1"/>
    <col min="9992" max="9992" width="12.33203125" style="149" customWidth="1"/>
    <col min="9993" max="9993" width="13.44140625" style="149" customWidth="1"/>
    <col min="9994" max="10240" width="9.109375" style="149"/>
    <col min="10241" max="10241" width="31.88671875" style="149" bestFit="1" customWidth="1"/>
    <col min="10242" max="10242" width="15" style="149" bestFit="1" customWidth="1"/>
    <col min="10243" max="10243" width="38.44140625" style="149" customWidth="1"/>
    <col min="10244" max="10244" width="14.33203125" style="149" customWidth="1"/>
    <col min="10245" max="10245" width="17.109375" style="149" customWidth="1"/>
    <col min="10246" max="10246" width="12.33203125" style="149" customWidth="1"/>
    <col min="10247" max="10247" width="12.5546875" style="149" customWidth="1"/>
    <col min="10248" max="10248" width="12.33203125" style="149" customWidth="1"/>
    <col min="10249" max="10249" width="13.44140625" style="149" customWidth="1"/>
    <col min="10250" max="10496" width="9.109375" style="149"/>
    <col min="10497" max="10497" width="31.88671875" style="149" bestFit="1" customWidth="1"/>
    <col min="10498" max="10498" width="15" style="149" bestFit="1" customWidth="1"/>
    <col min="10499" max="10499" width="38.44140625" style="149" customWidth="1"/>
    <col min="10500" max="10500" width="14.33203125" style="149" customWidth="1"/>
    <col min="10501" max="10501" width="17.109375" style="149" customWidth="1"/>
    <col min="10502" max="10502" width="12.33203125" style="149" customWidth="1"/>
    <col min="10503" max="10503" width="12.5546875" style="149" customWidth="1"/>
    <col min="10504" max="10504" width="12.33203125" style="149" customWidth="1"/>
    <col min="10505" max="10505" width="13.44140625" style="149" customWidth="1"/>
    <col min="10506" max="10752" width="9.109375" style="149"/>
    <col min="10753" max="10753" width="31.88671875" style="149" bestFit="1" customWidth="1"/>
    <col min="10754" max="10754" width="15" style="149" bestFit="1" customWidth="1"/>
    <col min="10755" max="10755" width="38.44140625" style="149" customWidth="1"/>
    <col min="10756" max="10756" width="14.33203125" style="149" customWidth="1"/>
    <col min="10757" max="10757" width="17.109375" style="149" customWidth="1"/>
    <col min="10758" max="10758" width="12.33203125" style="149" customWidth="1"/>
    <col min="10759" max="10759" width="12.5546875" style="149" customWidth="1"/>
    <col min="10760" max="10760" width="12.33203125" style="149" customWidth="1"/>
    <col min="10761" max="10761" width="13.44140625" style="149" customWidth="1"/>
    <col min="10762" max="11008" width="9.109375" style="149"/>
    <col min="11009" max="11009" width="31.88671875" style="149" bestFit="1" customWidth="1"/>
    <col min="11010" max="11010" width="15" style="149" bestFit="1" customWidth="1"/>
    <col min="11011" max="11011" width="38.44140625" style="149" customWidth="1"/>
    <col min="11012" max="11012" width="14.33203125" style="149" customWidth="1"/>
    <col min="11013" max="11013" width="17.109375" style="149" customWidth="1"/>
    <col min="11014" max="11014" width="12.33203125" style="149" customWidth="1"/>
    <col min="11015" max="11015" width="12.5546875" style="149" customWidth="1"/>
    <col min="11016" max="11016" width="12.33203125" style="149" customWidth="1"/>
    <col min="11017" max="11017" width="13.44140625" style="149" customWidth="1"/>
    <col min="11018" max="11264" width="9.109375" style="149"/>
    <col min="11265" max="11265" width="31.88671875" style="149" bestFit="1" customWidth="1"/>
    <col min="11266" max="11266" width="15" style="149" bestFit="1" customWidth="1"/>
    <col min="11267" max="11267" width="38.44140625" style="149" customWidth="1"/>
    <col min="11268" max="11268" width="14.33203125" style="149" customWidth="1"/>
    <col min="11269" max="11269" width="17.109375" style="149" customWidth="1"/>
    <col min="11270" max="11270" width="12.33203125" style="149" customWidth="1"/>
    <col min="11271" max="11271" width="12.5546875" style="149" customWidth="1"/>
    <col min="11272" max="11272" width="12.33203125" style="149" customWidth="1"/>
    <col min="11273" max="11273" width="13.44140625" style="149" customWidth="1"/>
    <col min="11274" max="11520" width="9.109375" style="149"/>
    <col min="11521" max="11521" width="31.88671875" style="149" bestFit="1" customWidth="1"/>
    <col min="11522" max="11522" width="15" style="149" bestFit="1" customWidth="1"/>
    <col min="11523" max="11523" width="38.44140625" style="149" customWidth="1"/>
    <col min="11524" max="11524" width="14.33203125" style="149" customWidth="1"/>
    <col min="11525" max="11525" width="17.109375" style="149" customWidth="1"/>
    <col min="11526" max="11526" width="12.33203125" style="149" customWidth="1"/>
    <col min="11527" max="11527" width="12.5546875" style="149" customWidth="1"/>
    <col min="11528" max="11528" width="12.33203125" style="149" customWidth="1"/>
    <col min="11529" max="11529" width="13.44140625" style="149" customWidth="1"/>
    <col min="11530" max="11776" width="9.109375" style="149"/>
    <col min="11777" max="11777" width="31.88671875" style="149" bestFit="1" customWidth="1"/>
    <col min="11778" max="11778" width="15" style="149" bestFit="1" customWidth="1"/>
    <col min="11779" max="11779" width="38.44140625" style="149" customWidth="1"/>
    <col min="11780" max="11780" width="14.33203125" style="149" customWidth="1"/>
    <col min="11781" max="11781" width="17.109375" style="149" customWidth="1"/>
    <col min="11782" max="11782" width="12.33203125" style="149" customWidth="1"/>
    <col min="11783" max="11783" width="12.5546875" style="149" customWidth="1"/>
    <col min="11784" max="11784" width="12.33203125" style="149" customWidth="1"/>
    <col min="11785" max="11785" width="13.44140625" style="149" customWidth="1"/>
    <col min="11786" max="12032" width="9.109375" style="149"/>
    <col min="12033" max="12033" width="31.88671875" style="149" bestFit="1" customWidth="1"/>
    <col min="12034" max="12034" width="15" style="149" bestFit="1" customWidth="1"/>
    <col min="12035" max="12035" width="38.44140625" style="149" customWidth="1"/>
    <col min="12036" max="12036" width="14.33203125" style="149" customWidth="1"/>
    <col min="12037" max="12037" width="17.109375" style="149" customWidth="1"/>
    <col min="12038" max="12038" width="12.33203125" style="149" customWidth="1"/>
    <col min="12039" max="12039" width="12.5546875" style="149" customWidth="1"/>
    <col min="12040" max="12040" width="12.33203125" style="149" customWidth="1"/>
    <col min="12041" max="12041" width="13.44140625" style="149" customWidth="1"/>
    <col min="12042" max="12288" width="9.109375" style="149"/>
    <col min="12289" max="12289" width="31.88671875" style="149" bestFit="1" customWidth="1"/>
    <col min="12290" max="12290" width="15" style="149" bestFit="1" customWidth="1"/>
    <col min="12291" max="12291" width="38.44140625" style="149" customWidth="1"/>
    <col min="12292" max="12292" width="14.33203125" style="149" customWidth="1"/>
    <col min="12293" max="12293" width="17.109375" style="149" customWidth="1"/>
    <col min="12294" max="12294" width="12.33203125" style="149" customWidth="1"/>
    <col min="12295" max="12295" width="12.5546875" style="149" customWidth="1"/>
    <col min="12296" max="12296" width="12.33203125" style="149" customWidth="1"/>
    <col min="12297" max="12297" width="13.44140625" style="149" customWidth="1"/>
    <col min="12298" max="12544" width="9.109375" style="149"/>
    <col min="12545" max="12545" width="31.88671875" style="149" bestFit="1" customWidth="1"/>
    <col min="12546" max="12546" width="15" style="149" bestFit="1" customWidth="1"/>
    <col min="12547" max="12547" width="38.44140625" style="149" customWidth="1"/>
    <col min="12548" max="12548" width="14.33203125" style="149" customWidth="1"/>
    <col min="12549" max="12549" width="17.109375" style="149" customWidth="1"/>
    <col min="12550" max="12550" width="12.33203125" style="149" customWidth="1"/>
    <col min="12551" max="12551" width="12.5546875" style="149" customWidth="1"/>
    <col min="12552" max="12552" width="12.33203125" style="149" customWidth="1"/>
    <col min="12553" max="12553" width="13.44140625" style="149" customWidth="1"/>
    <col min="12554" max="12800" width="9.109375" style="149"/>
    <col min="12801" max="12801" width="31.88671875" style="149" bestFit="1" customWidth="1"/>
    <col min="12802" max="12802" width="15" style="149" bestFit="1" customWidth="1"/>
    <col min="12803" max="12803" width="38.44140625" style="149" customWidth="1"/>
    <col min="12804" max="12804" width="14.33203125" style="149" customWidth="1"/>
    <col min="12805" max="12805" width="17.109375" style="149" customWidth="1"/>
    <col min="12806" max="12806" width="12.33203125" style="149" customWidth="1"/>
    <col min="12807" max="12807" width="12.5546875" style="149" customWidth="1"/>
    <col min="12808" max="12808" width="12.33203125" style="149" customWidth="1"/>
    <col min="12809" max="12809" width="13.44140625" style="149" customWidth="1"/>
    <col min="12810" max="13056" width="9.109375" style="149"/>
    <col min="13057" max="13057" width="31.88671875" style="149" bestFit="1" customWidth="1"/>
    <col min="13058" max="13058" width="15" style="149" bestFit="1" customWidth="1"/>
    <col min="13059" max="13059" width="38.44140625" style="149" customWidth="1"/>
    <col min="13060" max="13060" width="14.33203125" style="149" customWidth="1"/>
    <col min="13061" max="13061" width="17.109375" style="149" customWidth="1"/>
    <col min="13062" max="13062" width="12.33203125" style="149" customWidth="1"/>
    <col min="13063" max="13063" width="12.5546875" style="149" customWidth="1"/>
    <col min="13064" max="13064" width="12.33203125" style="149" customWidth="1"/>
    <col min="13065" max="13065" width="13.44140625" style="149" customWidth="1"/>
    <col min="13066" max="13312" width="9.109375" style="149"/>
    <col min="13313" max="13313" width="31.88671875" style="149" bestFit="1" customWidth="1"/>
    <col min="13314" max="13314" width="15" style="149" bestFit="1" customWidth="1"/>
    <col min="13315" max="13315" width="38.44140625" style="149" customWidth="1"/>
    <col min="13316" max="13316" width="14.33203125" style="149" customWidth="1"/>
    <col min="13317" max="13317" width="17.109375" style="149" customWidth="1"/>
    <col min="13318" max="13318" width="12.33203125" style="149" customWidth="1"/>
    <col min="13319" max="13319" width="12.5546875" style="149" customWidth="1"/>
    <col min="13320" max="13320" width="12.33203125" style="149" customWidth="1"/>
    <col min="13321" max="13321" width="13.44140625" style="149" customWidth="1"/>
    <col min="13322" max="13568" width="9.109375" style="149"/>
    <col min="13569" max="13569" width="31.88671875" style="149" bestFit="1" customWidth="1"/>
    <col min="13570" max="13570" width="15" style="149" bestFit="1" customWidth="1"/>
    <col min="13571" max="13571" width="38.44140625" style="149" customWidth="1"/>
    <col min="13572" max="13572" width="14.33203125" style="149" customWidth="1"/>
    <col min="13573" max="13573" width="17.109375" style="149" customWidth="1"/>
    <col min="13574" max="13574" width="12.33203125" style="149" customWidth="1"/>
    <col min="13575" max="13575" width="12.5546875" style="149" customWidth="1"/>
    <col min="13576" max="13576" width="12.33203125" style="149" customWidth="1"/>
    <col min="13577" max="13577" width="13.44140625" style="149" customWidth="1"/>
    <col min="13578" max="13824" width="9.109375" style="149"/>
    <col min="13825" max="13825" width="31.88671875" style="149" bestFit="1" customWidth="1"/>
    <col min="13826" max="13826" width="15" style="149" bestFit="1" customWidth="1"/>
    <col min="13827" max="13827" width="38.44140625" style="149" customWidth="1"/>
    <col min="13828" max="13828" width="14.33203125" style="149" customWidth="1"/>
    <col min="13829" max="13829" width="17.109375" style="149" customWidth="1"/>
    <col min="13830" max="13830" width="12.33203125" style="149" customWidth="1"/>
    <col min="13831" max="13831" width="12.5546875" style="149" customWidth="1"/>
    <col min="13832" max="13832" width="12.33203125" style="149" customWidth="1"/>
    <col min="13833" max="13833" width="13.44140625" style="149" customWidth="1"/>
    <col min="13834" max="14080" width="9.109375" style="149"/>
    <col min="14081" max="14081" width="31.88671875" style="149" bestFit="1" customWidth="1"/>
    <col min="14082" max="14082" width="15" style="149" bestFit="1" customWidth="1"/>
    <col min="14083" max="14083" width="38.44140625" style="149" customWidth="1"/>
    <col min="14084" max="14084" width="14.33203125" style="149" customWidth="1"/>
    <col min="14085" max="14085" width="17.109375" style="149" customWidth="1"/>
    <col min="14086" max="14086" width="12.33203125" style="149" customWidth="1"/>
    <col min="14087" max="14087" width="12.5546875" style="149" customWidth="1"/>
    <col min="14088" max="14088" width="12.33203125" style="149" customWidth="1"/>
    <col min="14089" max="14089" width="13.44140625" style="149" customWidth="1"/>
    <col min="14090" max="14336" width="9.109375" style="149"/>
    <col min="14337" max="14337" width="31.88671875" style="149" bestFit="1" customWidth="1"/>
    <col min="14338" max="14338" width="15" style="149" bestFit="1" customWidth="1"/>
    <col min="14339" max="14339" width="38.44140625" style="149" customWidth="1"/>
    <col min="14340" max="14340" width="14.33203125" style="149" customWidth="1"/>
    <col min="14341" max="14341" width="17.109375" style="149" customWidth="1"/>
    <col min="14342" max="14342" width="12.33203125" style="149" customWidth="1"/>
    <col min="14343" max="14343" width="12.5546875" style="149" customWidth="1"/>
    <col min="14344" max="14344" width="12.33203125" style="149" customWidth="1"/>
    <col min="14345" max="14345" width="13.44140625" style="149" customWidth="1"/>
    <col min="14346" max="14592" width="9.109375" style="149"/>
    <col min="14593" max="14593" width="31.88671875" style="149" bestFit="1" customWidth="1"/>
    <col min="14594" max="14594" width="15" style="149" bestFit="1" customWidth="1"/>
    <col min="14595" max="14595" width="38.44140625" style="149" customWidth="1"/>
    <col min="14596" max="14596" width="14.33203125" style="149" customWidth="1"/>
    <col min="14597" max="14597" width="17.109375" style="149" customWidth="1"/>
    <col min="14598" max="14598" width="12.33203125" style="149" customWidth="1"/>
    <col min="14599" max="14599" width="12.5546875" style="149" customWidth="1"/>
    <col min="14600" max="14600" width="12.33203125" style="149" customWidth="1"/>
    <col min="14601" max="14601" width="13.44140625" style="149" customWidth="1"/>
    <col min="14602" max="14848" width="9.109375" style="149"/>
    <col min="14849" max="14849" width="31.88671875" style="149" bestFit="1" customWidth="1"/>
    <col min="14850" max="14850" width="15" style="149" bestFit="1" customWidth="1"/>
    <col min="14851" max="14851" width="38.44140625" style="149" customWidth="1"/>
    <col min="14852" max="14852" width="14.33203125" style="149" customWidth="1"/>
    <col min="14853" max="14853" width="17.109375" style="149" customWidth="1"/>
    <col min="14854" max="14854" width="12.33203125" style="149" customWidth="1"/>
    <col min="14855" max="14855" width="12.5546875" style="149" customWidth="1"/>
    <col min="14856" max="14856" width="12.33203125" style="149" customWidth="1"/>
    <col min="14857" max="14857" width="13.44140625" style="149" customWidth="1"/>
    <col min="14858" max="15104" width="9.109375" style="149"/>
    <col min="15105" max="15105" width="31.88671875" style="149" bestFit="1" customWidth="1"/>
    <col min="15106" max="15106" width="15" style="149" bestFit="1" customWidth="1"/>
    <col min="15107" max="15107" width="38.44140625" style="149" customWidth="1"/>
    <col min="15108" max="15108" width="14.33203125" style="149" customWidth="1"/>
    <col min="15109" max="15109" width="17.109375" style="149" customWidth="1"/>
    <col min="15110" max="15110" width="12.33203125" style="149" customWidth="1"/>
    <col min="15111" max="15111" width="12.5546875" style="149" customWidth="1"/>
    <col min="15112" max="15112" width="12.33203125" style="149" customWidth="1"/>
    <col min="15113" max="15113" width="13.44140625" style="149" customWidth="1"/>
    <col min="15114" max="15360" width="9.109375" style="149"/>
    <col min="15361" max="15361" width="31.88671875" style="149" bestFit="1" customWidth="1"/>
    <col min="15362" max="15362" width="15" style="149" bestFit="1" customWidth="1"/>
    <col min="15363" max="15363" width="38.44140625" style="149" customWidth="1"/>
    <col min="15364" max="15364" width="14.33203125" style="149" customWidth="1"/>
    <col min="15365" max="15365" width="17.109375" style="149" customWidth="1"/>
    <col min="15366" max="15366" width="12.33203125" style="149" customWidth="1"/>
    <col min="15367" max="15367" width="12.5546875" style="149" customWidth="1"/>
    <col min="15368" max="15368" width="12.33203125" style="149" customWidth="1"/>
    <col min="15369" max="15369" width="13.44140625" style="149" customWidth="1"/>
    <col min="15370" max="15616" width="9.109375" style="149"/>
    <col min="15617" max="15617" width="31.88671875" style="149" bestFit="1" customWidth="1"/>
    <col min="15618" max="15618" width="15" style="149" bestFit="1" customWidth="1"/>
    <col min="15619" max="15619" width="38.44140625" style="149" customWidth="1"/>
    <col min="15620" max="15620" width="14.33203125" style="149" customWidth="1"/>
    <col min="15621" max="15621" width="17.109375" style="149" customWidth="1"/>
    <col min="15622" max="15622" width="12.33203125" style="149" customWidth="1"/>
    <col min="15623" max="15623" width="12.5546875" style="149" customWidth="1"/>
    <col min="15624" max="15624" width="12.33203125" style="149" customWidth="1"/>
    <col min="15625" max="15625" width="13.44140625" style="149" customWidth="1"/>
    <col min="15626" max="15872" width="9.109375" style="149"/>
    <col min="15873" max="15873" width="31.88671875" style="149" bestFit="1" customWidth="1"/>
    <col min="15874" max="15874" width="15" style="149" bestFit="1" customWidth="1"/>
    <col min="15875" max="15875" width="38.44140625" style="149" customWidth="1"/>
    <col min="15876" max="15876" width="14.33203125" style="149" customWidth="1"/>
    <col min="15877" max="15877" width="17.109375" style="149" customWidth="1"/>
    <col min="15878" max="15878" width="12.33203125" style="149" customWidth="1"/>
    <col min="15879" max="15879" width="12.5546875" style="149" customWidth="1"/>
    <col min="15880" max="15880" width="12.33203125" style="149" customWidth="1"/>
    <col min="15881" max="15881" width="13.44140625" style="149" customWidth="1"/>
    <col min="15882" max="16128" width="9.109375" style="149"/>
    <col min="16129" max="16129" width="31.88671875" style="149" bestFit="1" customWidth="1"/>
    <col min="16130" max="16130" width="15" style="149" bestFit="1" customWidth="1"/>
    <col min="16131" max="16131" width="38.44140625" style="149" customWidth="1"/>
    <col min="16132" max="16132" width="14.33203125" style="149" customWidth="1"/>
    <col min="16133" max="16133" width="17.109375" style="149" customWidth="1"/>
    <col min="16134" max="16134" width="12.33203125" style="149" customWidth="1"/>
    <col min="16135" max="16135" width="12.5546875" style="149" customWidth="1"/>
    <col min="16136" max="16136" width="12.33203125" style="149" customWidth="1"/>
    <col min="16137" max="16137" width="13.44140625" style="149" customWidth="1"/>
    <col min="16138" max="16384" width="9.109375" style="149"/>
  </cols>
  <sheetData>
    <row r="1" spans="1:9" ht="12.75" x14ac:dyDescent="0.25">
      <c r="A1" s="146"/>
      <c r="B1" s="146"/>
      <c r="C1" s="146"/>
      <c r="D1" s="147"/>
      <c r="E1" s="146"/>
      <c r="F1" s="148"/>
      <c r="G1" s="148"/>
      <c r="H1" s="148"/>
      <c r="I1" s="146"/>
    </row>
    <row r="2" spans="1:9" ht="12.75" x14ac:dyDescent="0.25">
      <c r="A2" s="150"/>
      <c r="B2" s="150"/>
      <c r="C2" s="150"/>
      <c r="D2" s="147"/>
      <c r="E2" s="150"/>
      <c r="F2" s="151"/>
      <c r="G2" s="151"/>
      <c r="H2" s="151"/>
      <c r="I2" s="150"/>
    </row>
    <row r="3" spans="1:9" s="153" customFormat="1" ht="13.5" thickBot="1" x14ac:dyDescent="0.3">
      <c r="A3" s="152"/>
      <c r="D3" s="154"/>
      <c r="F3" s="154"/>
      <c r="G3" s="154"/>
      <c r="H3" s="154"/>
    </row>
    <row r="4" spans="1:9" s="158" customFormat="1" ht="33.75" x14ac:dyDescent="0.25">
      <c r="A4" s="155" t="s">
        <v>0</v>
      </c>
      <c r="B4" s="155" t="s">
        <v>1</v>
      </c>
      <c r="C4" s="155" t="s">
        <v>2</v>
      </c>
      <c r="D4" s="156" t="s">
        <v>338</v>
      </c>
      <c r="E4" s="157" t="s">
        <v>6</v>
      </c>
      <c r="F4" s="156" t="s">
        <v>7</v>
      </c>
      <c r="G4" s="156" t="s">
        <v>8</v>
      </c>
      <c r="H4" s="156" t="s">
        <v>9</v>
      </c>
      <c r="I4" s="156" t="s">
        <v>10</v>
      </c>
    </row>
    <row r="5" spans="1:9" s="165" customFormat="1" ht="26.4" x14ac:dyDescent="0.3">
      <c r="A5" s="159" t="s">
        <v>339</v>
      </c>
      <c r="B5" s="160" t="s">
        <v>340</v>
      </c>
      <c r="C5" s="161" t="s">
        <v>341</v>
      </c>
      <c r="D5" s="162">
        <v>105466</v>
      </c>
      <c r="E5" s="163">
        <v>0.65</v>
      </c>
      <c r="F5" s="164">
        <f>30%*I5</f>
        <v>20565.870000000003</v>
      </c>
      <c r="G5" s="164">
        <f>37/78*70%*I5</f>
        <v>22763.078333333335</v>
      </c>
      <c r="H5" s="164">
        <f>41/78*70%*I5</f>
        <v>25223.951666666668</v>
      </c>
      <c r="I5" s="164">
        <f>E5*D5</f>
        <v>68552.900000000009</v>
      </c>
    </row>
    <row r="6" spans="1:9" s="165" customFormat="1" x14ac:dyDescent="0.3">
      <c r="A6" s="166" t="s">
        <v>342</v>
      </c>
      <c r="B6" s="160" t="s">
        <v>343</v>
      </c>
      <c r="C6" s="167" t="s">
        <v>344</v>
      </c>
      <c r="D6" s="168">
        <v>35637</v>
      </c>
      <c r="E6" s="163">
        <v>0.65</v>
      </c>
      <c r="F6" s="164">
        <f t="shared" ref="F6:F16" si="0">30%*I6</f>
        <v>6949.2149999999992</v>
      </c>
      <c r="G6" s="164">
        <f t="shared" ref="G6:G16" si="1">37/78*70%*I6</f>
        <v>7691.6524999999992</v>
      </c>
      <c r="H6" s="164">
        <f t="shared" ref="H6:H16" si="2">41/78*70%*I6</f>
        <v>8523.182499999999</v>
      </c>
      <c r="I6" s="164">
        <f t="shared" ref="I6:I16" si="3">E6*D6</f>
        <v>23164.05</v>
      </c>
    </row>
    <row r="7" spans="1:9" s="165" customFormat="1" ht="22.8" x14ac:dyDescent="0.3">
      <c r="A7" s="169" t="s">
        <v>339</v>
      </c>
      <c r="B7" s="170" t="s">
        <v>345</v>
      </c>
      <c r="C7" s="167" t="s">
        <v>346</v>
      </c>
      <c r="D7" s="171">
        <v>189965</v>
      </c>
      <c r="E7" s="163">
        <v>0.65</v>
      </c>
      <c r="F7" s="164">
        <f t="shared" si="0"/>
        <v>37043.174999999996</v>
      </c>
      <c r="G7" s="164">
        <f t="shared" si="1"/>
        <v>41000.779166666667</v>
      </c>
      <c r="H7" s="164">
        <f t="shared" si="2"/>
        <v>45433.29583333333</v>
      </c>
      <c r="I7" s="164">
        <f t="shared" si="3"/>
        <v>123477.25</v>
      </c>
    </row>
    <row r="8" spans="1:9" s="172" customFormat="1" x14ac:dyDescent="0.3">
      <c r="A8" s="169" t="s">
        <v>347</v>
      </c>
      <c r="B8" s="170" t="s">
        <v>348</v>
      </c>
      <c r="C8" s="167" t="s">
        <v>349</v>
      </c>
      <c r="D8" s="171">
        <v>215200</v>
      </c>
      <c r="E8" s="163">
        <v>0.65</v>
      </c>
      <c r="F8" s="164">
        <f t="shared" si="0"/>
        <v>41964</v>
      </c>
      <c r="G8" s="164">
        <f t="shared" si="1"/>
        <v>46447.333333333328</v>
      </c>
      <c r="H8" s="164">
        <f t="shared" si="2"/>
        <v>51468.666666666664</v>
      </c>
      <c r="I8" s="164">
        <f t="shared" si="3"/>
        <v>139880</v>
      </c>
    </row>
    <row r="9" spans="1:9" s="165" customFormat="1" ht="26.4" x14ac:dyDescent="0.3">
      <c r="A9" s="169" t="s">
        <v>347</v>
      </c>
      <c r="B9" s="160" t="s">
        <v>350</v>
      </c>
      <c r="C9" s="161" t="s">
        <v>351</v>
      </c>
      <c r="D9" s="162">
        <v>347700</v>
      </c>
      <c r="E9" s="163">
        <v>0.65</v>
      </c>
      <c r="F9" s="164">
        <f t="shared" si="0"/>
        <v>67801.5</v>
      </c>
      <c r="G9" s="164">
        <f t="shared" si="1"/>
        <v>75045.25</v>
      </c>
      <c r="H9" s="164">
        <f t="shared" si="2"/>
        <v>83158.25</v>
      </c>
      <c r="I9" s="164">
        <f t="shared" si="3"/>
        <v>226005</v>
      </c>
    </row>
    <row r="10" spans="1:9" s="165" customFormat="1" ht="27" customHeight="1" x14ac:dyDescent="0.25">
      <c r="A10" s="169" t="s">
        <v>352</v>
      </c>
      <c r="B10" s="160" t="s">
        <v>353</v>
      </c>
      <c r="C10" s="161" t="s">
        <v>354</v>
      </c>
      <c r="D10" s="168">
        <v>63000</v>
      </c>
      <c r="E10" s="163">
        <v>0.33333000000000002</v>
      </c>
      <c r="F10" s="164">
        <f t="shared" si="0"/>
        <v>6299.9369999999999</v>
      </c>
      <c r="G10" s="164">
        <f t="shared" si="1"/>
        <v>6973.0071923076921</v>
      </c>
      <c r="H10" s="164">
        <f t="shared" si="2"/>
        <v>7726.8458076923071</v>
      </c>
      <c r="I10" s="164">
        <f t="shared" si="3"/>
        <v>20999.79</v>
      </c>
    </row>
    <row r="11" spans="1:9" s="165" customFormat="1" x14ac:dyDescent="0.3">
      <c r="A11" s="166" t="s">
        <v>355</v>
      </c>
      <c r="B11" s="170" t="s">
        <v>356</v>
      </c>
      <c r="C11" s="166" t="s">
        <v>357</v>
      </c>
      <c r="D11" s="171">
        <v>569494</v>
      </c>
      <c r="E11" s="163">
        <v>0.6</v>
      </c>
      <c r="F11" s="164">
        <f t="shared" si="0"/>
        <v>102508.91999999998</v>
      </c>
      <c r="G11" s="164">
        <f t="shared" si="1"/>
        <v>113460.72769230767</v>
      </c>
      <c r="H11" s="164">
        <f t="shared" si="2"/>
        <v>125726.75230769228</v>
      </c>
      <c r="I11" s="164">
        <f t="shared" si="3"/>
        <v>341696.39999999997</v>
      </c>
    </row>
    <row r="12" spans="1:9" s="165" customFormat="1" ht="15" customHeight="1" x14ac:dyDescent="0.25">
      <c r="A12" s="169" t="s">
        <v>358</v>
      </c>
      <c r="B12" s="170" t="s">
        <v>359</v>
      </c>
      <c r="C12" s="167" t="s">
        <v>360</v>
      </c>
      <c r="D12" s="171">
        <v>580311.17000000004</v>
      </c>
      <c r="E12" s="163">
        <v>0.65</v>
      </c>
      <c r="F12" s="164">
        <f t="shared" si="0"/>
        <v>113160.67815000001</v>
      </c>
      <c r="G12" s="164">
        <f t="shared" si="1"/>
        <v>125250.49419166667</v>
      </c>
      <c r="H12" s="164">
        <f t="shared" si="2"/>
        <v>138791.08815833332</v>
      </c>
      <c r="I12" s="164">
        <f t="shared" si="3"/>
        <v>377202.26050000003</v>
      </c>
    </row>
    <row r="13" spans="1:9" s="172" customFormat="1" ht="26.4" x14ac:dyDescent="0.3">
      <c r="A13" s="159" t="s">
        <v>339</v>
      </c>
      <c r="B13" s="160" t="s">
        <v>361</v>
      </c>
      <c r="C13" s="161" t="s">
        <v>362</v>
      </c>
      <c r="D13" s="162">
        <v>130680</v>
      </c>
      <c r="E13" s="163">
        <v>0.65</v>
      </c>
      <c r="F13" s="164">
        <f t="shared" si="0"/>
        <v>25482.6</v>
      </c>
      <c r="G13" s="164">
        <f t="shared" si="1"/>
        <v>28205.1</v>
      </c>
      <c r="H13" s="164">
        <f t="shared" si="2"/>
        <v>31254.299999999996</v>
      </c>
      <c r="I13" s="164">
        <f t="shared" si="3"/>
        <v>84942</v>
      </c>
    </row>
    <row r="14" spans="1:9" s="172" customFormat="1" ht="22.8" x14ac:dyDescent="0.3">
      <c r="A14" s="169" t="s">
        <v>339</v>
      </c>
      <c r="B14" s="170" t="s">
        <v>363</v>
      </c>
      <c r="C14" s="170" t="s">
        <v>364</v>
      </c>
      <c r="D14" s="171">
        <v>198670</v>
      </c>
      <c r="E14" s="163">
        <v>0.65</v>
      </c>
      <c r="F14" s="164">
        <f t="shared" si="0"/>
        <v>38740.65</v>
      </c>
      <c r="G14" s="164">
        <f t="shared" si="1"/>
        <v>42879.60833333333</v>
      </c>
      <c r="H14" s="164">
        <f t="shared" si="2"/>
        <v>47515.241666666661</v>
      </c>
      <c r="I14" s="164">
        <f t="shared" si="3"/>
        <v>129135.5</v>
      </c>
    </row>
    <row r="15" spans="1:9" s="172" customFormat="1" ht="22.8" x14ac:dyDescent="0.3">
      <c r="A15" s="169" t="s">
        <v>339</v>
      </c>
      <c r="B15" s="170" t="s">
        <v>365</v>
      </c>
      <c r="C15" s="167" t="s">
        <v>366</v>
      </c>
      <c r="D15" s="171">
        <v>194610</v>
      </c>
      <c r="E15" s="163">
        <v>0.65</v>
      </c>
      <c r="F15" s="164">
        <f t="shared" si="0"/>
        <v>37948.949999999997</v>
      </c>
      <c r="G15" s="164">
        <f t="shared" si="1"/>
        <v>42003.324999999997</v>
      </c>
      <c r="H15" s="164">
        <f t="shared" si="2"/>
        <v>46544.224999999999</v>
      </c>
      <c r="I15" s="164">
        <f t="shared" si="3"/>
        <v>126496.5</v>
      </c>
    </row>
    <row r="16" spans="1:9" s="165" customFormat="1" ht="26.4" x14ac:dyDescent="0.3">
      <c r="A16" s="159" t="s">
        <v>367</v>
      </c>
      <c r="B16" s="160" t="s">
        <v>368</v>
      </c>
      <c r="C16" s="161" t="s">
        <v>369</v>
      </c>
      <c r="D16" s="162">
        <v>13100</v>
      </c>
      <c r="E16" s="163">
        <v>0.57999999999999996</v>
      </c>
      <c r="F16" s="164">
        <f t="shared" si="0"/>
        <v>2279.3999999999996</v>
      </c>
      <c r="G16" s="164">
        <f t="shared" si="1"/>
        <v>2522.9256410256407</v>
      </c>
      <c r="H16" s="164">
        <f t="shared" si="2"/>
        <v>2795.6743589743583</v>
      </c>
      <c r="I16" s="164">
        <f t="shared" si="3"/>
        <v>7597.9999999999991</v>
      </c>
    </row>
    <row r="17" spans="1:9" ht="12.75" x14ac:dyDescent="0.25">
      <c r="A17" s="150"/>
      <c r="B17" s="150"/>
      <c r="C17" s="150"/>
      <c r="D17" s="151"/>
      <c r="E17" s="150"/>
      <c r="F17" s="151"/>
      <c r="G17" s="151"/>
      <c r="H17" s="151"/>
      <c r="I17" s="150"/>
    </row>
    <row r="18" spans="1:9" ht="12.75" x14ac:dyDescent="0.25">
      <c r="A18" s="150"/>
      <c r="B18" s="150"/>
      <c r="C18" s="150"/>
      <c r="D18" s="151"/>
      <c r="E18" s="150"/>
      <c r="F18" s="151"/>
      <c r="G18" s="151"/>
      <c r="H18" s="151"/>
      <c r="I18" s="150"/>
    </row>
    <row r="19" spans="1:9" ht="12.75" x14ac:dyDescent="0.25">
      <c r="A19" s="150"/>
      <c r="B19" s="150"/>
      <c r="C19" s="150"/>
      <c r="D19" s="151"/>
      <c r="E19" s="150"/>
      <c r="F19" s="151"/>
      <c r="G19" s="151"/>
      <c r="H19" s="151"/>
      <c r="I19" s="150"/>
    </row>
    <row r="20" spans="1:9" ht="12.75" x14ac:dyDescent="0.25">
      <c r="A20" s="150"/>
      <c r="B20" s="150"/>
      <c r="C20" s="150"/>
      <c r="D20" s="151"/>
      <c r="E20" s="150"/>
      <c r="F20" s="151"/>
      <c r="G20" s="151"/>
      <c r="H20" s="151"/>
      <c r="I20" s="150"/>
    </row>
    <row r="21" spans="1:9" ht="12.75" x14ac:dyDescent="0.25">
      <c r="A21" s="150"/>
      <c r="B21" s="150"/>
      <c r="C21" s="150"/>
      <c r="D21" s="151"/>
      <c r="E21" s="150"/>
      <c r="F21" s="151"/>
      <c r="G21" s="151"/>
      <c r="H21" s="151"/>
      <c r="I21" s="150"/>
    </row>
  </sheetData>
  <autoFilter ref="A4:I16"/>
  <printOptions horizontalCentered="1"/>
  <pageMargins left="0.15748031496062992" right="0.15748031496062992" top="0.23622047244094491" bottom="0.55118110236220474" header="0.23622047244094491" footer="0.23622047244094491"/>
  <pageSetup paperSize="8" scale="77" fitToWidth="2" fitToHeight="2" orientation="landscape" verticalDpi="300" r:id="rId1"/>
  <headerFooter alignWithMargins="0">
    <oddFooter>&amp;C Davy De Dobbeleer &amp;D&amp;RPagina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zoomScale="80" zoomScaleNormal="80" zoomScaleSheetLayoutView="75" workbookViewId="0">
      <pane xSplit="3" ySplit="4" topLeftCell="D5" activePane="bottomRight" state="frozen"/>
      <selection activeCell="F2" sqref="F2"/>
      <selection pane="topRight" activeCell="F2" sqref="F2"/>
      <selection pane="bottomLeft" activeCell="F2" sqref="F2"/>
      <selection pane="bottomRight" activeCell="B40" sqref="B40"/>
    </sheetView>
  </sheetViews>
  <sheetFormatPr defaultRowHeight="14.4" x14ac:dyDescent="0.3"/>
  <cols>
    <col min="1" max="1" width="53" style="149" bestFit="1" customWidth="1"/>
    <col min="2" max="2" width="15" style="149" bestFit="1" customWidth="1"/>
    <col min="3" max="3" width="38.44140625" style="174" customWidth="1"/>
    <col min="4" max="4" width="14.33203125" style="210" customWidth="1"/>
    <col min="5" max="5" width="17.109375" style="149" customWidth="1"/>
    <col min="6" max="6" width="12.33203125" style="210" customWidth="1"/>
    <col min="7" max="7" width="12.5546875" style="210" customWidth="1"/>
    <col min="8" max="8" width="12.33203125" style="210" customWidth="1"/>
    <col min="9" max="9" width="13.44140625" style="149" customWidth="1"/>
    <col min="10" max="256" width="9.109375" style="149"/>
    <col min="257" max="257" width="53" style="149" bestFit="1" customWidth="1"/>
    <col min="258" max="258" width="15" style="149" bestFit="1" customWidth="1"/>
    <col min="259" max="259" width="38.44140625" style="149" customWidth="1"/>
    <col min="260" max="260" width="14.33203125" style="149" customWidth="1"/>
    <col min="261" max="261" width="17.109375" style="149" customWidth="1"/>
    <col min="262" max="262" width="12.33203125" style="149" customWidth="1"/>
    <col min="263" max="263" width="12.5546875" style="149" customWidth="1"/>
    <col min="264" max="264" width="12.33203125" style="149" customWidth="1"/>
    <col min="265" max="265" width="13.44140625" style="149" customWidth="1"/>
    <col min="266" max="512" width="9.109375" style="149"/>
    <col min="513" max="513" width="53" style="149" bestFit="1" customWidth="1"/>
    <col min="514" max="514" width="15" style="149" bestFit="1" customWidth="1"/>
    <col min="515" max="515" width="38.44140625" style="149" customWidth="1"/>
    <col min="516" max="516" width="14.33203125" style="149" customWidth="1"/>
    <col min="517" max="517" width="17.109375" style="149" customWidth="1"/>
    <col min="518" max="518" width="12.33203125" style="149" customWidth="1"/>
    <col min="519" max="519" width="12.5546875" style="149" customWidth="1"/>
    <col min="520" max="520" width="12.33203125" style="149" customWidth="1"/>
    <col min="521" max="521" width="13.44140625" style="149" customWidth="1"/>
    <col min="522" max="768" width="9.109375" style="149"/>
    <col min="769" max="769" width="53" style="149" bestFit="1" customWidth="1"/>
    <col min="770" max="770" width="15" style="149" bestFit="1" customWidth="1"/>
    <col min="771" max="771" width="38.44140625" style="149" customWidth="1"/>
    <col min="772" max="772" width="14.33203125" style="149" customWidth="1"/>
    <col min="773" max="773" width="17.109375" style="149" customWidth="1"/>
    <col min="774" max="774" width="12.33203125" style="149" customWidth="1"/>
    <col min="775" max="775" width="12.5546875" style="149" customWidth="1"/>
    <col min="776" max="776" width="12.33203125" style="149" customWidth="1"/>
    <col min="777" max="777" width="13.44140625" style="149" customWidth="1"/>
    <col min="778" max="1024" width="9.109375" style="149"/>
    <col min="1025" max="1025" width="53" style="149" bestFit="1" customWidth="1"/>
    <col min="1026" max="1026" width="15" style="149" bestFit="1" customWidth="1"/>
    <col min="1027" max="1027" width="38.44140625" style="149" customWidth="1"/>
    <col min="1028" max="1028" width="14.33203125" style="149" customWidth="1"/>
    <col min="1029" max="1029" width="17.109375" style="149" customWidth="1"/>
    <col min="1030" max="1030" width="12.33203125" style="149" customWidth="1"/>
    <col min="1031" max="1031" width="12.5546875" style="149" customWidth="1"/>
    <col min="1032" max="1032" width="12.33203125" style="149" customWidth="1"/>
    <col min="1033" max="1033" width="13.44140625" style="149" customWidth="1"/>
    <col min="1034" max="1280" width="9.109375" style="149"/>
    <col min="1281" max="1281" width="53" style="149" bestFit="1" customWidth="1"/>
    <col min="1282" max="1282" width="15" style="149" bestFit="1" customWidth="1"/>
    <col min="1283" max="1283" width="38.44140625" style="149" customWidth="1"/>
    <col min="1284" max="1284" width="14.33203125" style="149" customWidth="1"/>
    <col min="1285" max="1285" width="17.109375" style="149" customWidth="1"/>
    <col min="1286" max="1286" width="12.33203125" style="149" customWidth="1"/>
    <col min="1287" max="1287" width="12.5546875" style="149" customWidth="1"/>
    <col min="1288" max="1288" width="12.33203125" style="149" customWidth="1"/>
    <col min="1289" max="1289" width="13.44140625" style="149" customWidth="1"/>
    <col min="1290" max="1536" width="9.109375" style="149"/>
    <col min="1537" max="1537" width="53" style="149" bestFit="1" customWidth="1"/>
    <col min="1538" max="1538" width="15" style="149" bestFit="1" customWidth="1"/>
    <col min="1539" max="1539" width="38.44140625" style="149" customWidth="1"/>
    <col min="1540" max="1540" width="14.33203125" style="149" customWidth="1"/>
    <col min="1541" max="1541" width="17.109375" style="149" customWidth="1"/>
    <col min="1542" max="1542" width="12.33203125" style="149" customWidth="1"/>
    <col min="1543" max="1543" width="12.5546875" style="149" customWidth="1"/>
    <col min="1544" max="1544" width="12.33203125" style="149" customWidth="1"/>
    <col min="1545" max="1545" width="13.44140625" style="149" customWidth="1"/>
    <col min="1546" max="1792" width="9.109375" style="149"/>
    <col min="1793" max="1793" width="53" style="149" bestFit="1" customWidth="1"/>
    <col min="1794" max="1794" width="15" style="149" bestFit="1" customWidth="1"/>
    <col min="1795" max="1795" width="38.44140625" style="149" customWidth="1"/>
    <col min="1796" max="1796" width="14.33203125" style="149" customWidth="1"/>
    <col min="1797" max="1797" width="17.109375" style="149" customWidth="1"/>
    <col min="1798" max="1798" width="12.33203125" style="149" customWidth="1"/>
    <col min="1799" max="1799" width="12.5546875" style="149" customWidth="1"/>
    <col min="1800" max="1800" width="12.33203125" style="149" customWidth="1"/>
    <col min="1801" max="1801" width="13.44140625" style="149" customWidth="1"/>
    <col min="1802" max="2048" width="9.109375" style="149"/>
    <col min="2049" max="2049" width="53" style="149" bestFit="1" customWidth="1"/>
    <col min="2050" max="2050" width="15" style="149" bestFit="1" customWidth="1"/>
    <col min="2051" max="2051" width="38.44140625" style="149" customWidth="1"/>
    <col min="2052" max="2052" width="14.33203125" style="149" customWidth="1"/>
    <col min="2053" max="2053" width="17.109375" style="149" customWidth="1"/>
    <col min="2054" max="2054" width="12.33203125" style="149" customWidth="1"/>
    <col min="2055" max="2055" width="12.5546875" style="149" customWidth="1"/>
    <col min="2056" max="2056" width="12.33203125" style="149" customWidth="1"/>
    <col min="2057" max="2057" width="13.44140625" style="149" customWidth="1"/>
    <col min="2058" max="2304" width="9.109375" style="149"/>
    <col min="2305" max="2305" width="53" style="149" bestFit="1" customWidth="1"/>
    <col min="2306" max="2306" width="15" style="149" bestFit="1" customWidth="1"/>
    <col min="2307" max="2307" width="38.44140625" style="149" customWidth="1"/>
    <col min="2308" max="2308" width="14.33203125" style="149" customWidth="1"/>
    <col min="2309" max="2309" width="17.109375" style="149" customWidth="1"/>
    <col min="2310" max="2310" width="12.33203125" style="149" customWidth="1"/>
    <col min="2311" max="2311" width="12.5546875" style="149" customWidth="1"/>
    <col min="2312" max="2312" width="12.33203125" style="149" customWidth="1"/>
    <col min="2313" max="2313" width="13.44140625" style="149" customWidth="1"/>
    <col min="2314" max="2560" width="9.109375" style="149"/>
    <col min="2561" max="2561" width="53" style="149" bestFit="1" customWidth="1"/>
    <col min="2562" max="2562" width="15" style="149" bestFit="1" customWidth="1"/>
    <col min="2563" max="2563" width="38.44140625" style="149" customWidth="1"/>
    <col min="2564" max="2564" width="14.33203125" style="149" customWidth="1"/>
    <col min="2565" max="2565" width="17.109375" style="149" customWidth="1"/>
    <col min="2566" max="2566" width="12.33203125" style="149" customWidth="1"/>
    <col min="2567" max="2567" width="12.5546875" style="149" customWidth="1"/>
    <col min="2568" max="2568" width="12.33203125" style="149" customWidth="1"/>
    <col min="2569" max="2569" width="13.44140625" style="149" customWidth="1"/>
    <col min="2570" max="2816" width="9.109375" style="149"/>
    <col min="2817" max="2817" width="53" style="149" bestFit="1" customWidth="1"/>
    <col min="2818" max="2818" width="15" style="149" bestFit="1" customWidth="1"/>
    <col min="2819" max="2819" width="38.44140625" style="149" customWidth="1"/>
    <col min="2820" max="2820" width="14.33203125" style="149" customWidth="1"/>
    <col min="2821" max="2821" width="17.109375" style="149" customWidth="1"/>
    <col min="2822" max="2822" width="12.33203125" style="149" customWidth="1"/>
    <col min="2823" max="2823" width="12.5546875" style="149" customWidth="1"/>
    <col min="2824" max="2824" width="12.33203125" style="149" customWidth="1"/>
    <col min="2825" max="2825" width="13.44140625" style="149" customWidth="1"/>
    <col min="2826" max="3072" width="9.109375" style="149"/>
    <col min="3073" max="3073" width="53" style="149" bestFit="1" customWidth="1"/>
    <col min="3074" max="3074" width="15" style="149" bestFit="1" customWidth="1"/>
    <col min="3075" max="3075" width="38.44140625" style="149" customWidth="1"/>
    <col min="3076" max="3076" width="14.33203125" style="149" customWidth="1"/>
    <col min="3077" max="3077" width="17.109375" style="149" customWidth="1"/>
    <col min="3078" max="3078" width="12.33203125" style="149" customWidth="1"/>
    <col min="3079" max="3079" width="12.5546875" style="149" customWidth="1"/>
    <col min="3080" max="3080" width="12.33203125" style="149" customWidth="1"/>
    <col min="3081" max="3081" width="13.44140625" style="149" customWidth="1"/>
    <col min="3082" max="3328" width="9.109375" style="149"/>
    <col min="3329" max="3329" width="53" style="149" bestFit="1" customWidth="1"/>
    <col min="3330" max="3330" width="15" style="149" bestFit="1" customWidth="1"/>
    <col min="3331" max="3331" width="38.44140625" style="149" customWidth="1"/>
    <col min="3332" max="3332" width="14.33203125" style="149" customWidth="1"/>
    <col min="3333" max="3333" width="17.109375" style="149" customWidth="1"/>
    <col min="3334" max="3334" width="12.33203125" style="149" customWidth="1"/>
    <col min="3335" max="3335" width="12.5546875" style="149" customWidth="1"/>
    <col min="3336" max="3336" width="12.33203125" style="149" customWidth="1"/>
    <col min="3337" max="3337" width="13.44140625" style="149" customWidth="1"/>
    <col min="3338" max="3584" width="9.109375" style="149"/>
    <col min="3585" max="3585" width="53" style="149" bestFit="1" customWidth="1"/>
    <col min="3586" max="3586" width="15" style="149" bestFit="1" customWidth="1"/>
    <col min="3587" max="3587" width="38.44140625" style="149" customWidth="1"/>
    <col min="3588" max="3588" width="14.33203125" style="149" customWidth="1"/>
    <col min="3589" max="3589" width="17.109375" style="149" customWidth="1"/>
    <col min="3590" max="3590" width="12.33203125" style="149" customWidth="1"/>
    <col min="3591" max="3591" width="12.5546875" style="149" customWidth="1"/>
    <col min="3592" max="3592" width="12.33203125" style="149" customWidth="1"/>
    <col min="3593" max="3593" width="13.44140625" style="149" customWidth="1"/>
    <col min="3594" max="3840" width="9.109375" style="149"/>
    <col min="3841" max="3841" width="53" style="149" bestFit="1" customWidth="1"/>
    <col min="3842" max="3842" width="15" style="149" bestFit="1" customWidth="1"/>
    <col min="3843" max="3843" width="38.44140625" style="149" customWidth="1"/>
    <col min="3844" max="3844" width="14.33203125" style="149" customWidth="1"/>
    <col min="3845" max="3845" width="17.109375" style="149" customWidth="1"/>
    <col min="3846" max="3846" width="12.33203125" style="149" customWidth="1"/>
    <col min="3847" max="3847" width="12.5546875" style="149" customWidth="1"/>
    <col min="3848" max="3848" width="12.33203125" style="149" customWidth="1"/>
    <col min="3849" max="3849" width="13.44140625" style="149" customWidth="1"/>
    <col min="3850" max="4096" width="9.109375" style="149"/>
    <col min="4097" max="4097" width="53" style="149" bestFit="1" customWidth="1"/>
    <col min="4098" max="4098" width="15" style="149" bestFit="1" customWidth="1"/>
    <col min="4099" max="4099" width="38.44140625" style="149" customWidth="1"/>
    <col min="4100" max="4100" width="14.33203125" style="149" customWidth="1"/>
    <col min="4101" max="4101" width="17.109375" style="149" customWidth="1"/>
    <col min="4102" max="4102" width="12.33203125" style="149" customWidth="1"/>
    <col min="4103" max="4103" width="12.5546875" style="149" customWidth="1"/>
    <col min="4104" max="4104" width="12.33203125" style="149" customWidth="1"/>
    <col min="4105" max="4105" width="13.44140625" style="149" customWidth="1"/>
    <col min="4106" max="4352" width="9.109375" style="149"/>
    <col min="4353" max="4353" width="53" style="149" bestFit="1" customWidth="1"/>
    <col min="4354" max="4354" width="15" style="149" bestFit="1" customWidth="1"/>
    <col min="4355" max="4355" width="38.44140625" style="149" customWidth="1"/>
    <col min="4356" max="4356" width="14.33203125" style="149" customWidth="1"/>
    <col min="4357" max="4357" width="17.109375" style="149" customWidth="1"/>
    <col min="4358" max="4358" width="12.33203125" style="149" customWidth="1"/>
    <col min="4359" max="4359" width="12.5546875" style="149" customWidth="1"/>
    <col min="4360" max="4360" width="12.33203125" style="149" customWidth="1"/>
    <col min="4361" max="4361" width="13.44140625" style="149" customWidth="1"/>
    <col min="4362" max="4608" width="9.109375" style="149"/>
    <col min="4609" max="4609" width="53" style="149" bestFit="1" customWidth="1"/>
    <col min="4610" max="4610" width="15" style="149" bestFit="1" customWidth="1"/>
    <col min="4611" max="4611" width="38.44140625" style="149" customWidth="1"/>
    <col min="4612" max="4612" width="14.33203125" style="149" customWidth="1"/>
    <col min="4613" max="4613" width="17.109375" style="149" customWidth="1"/>
    <col min="4614" max="4614" width="12.33203125" style="149" customWidth="1"/>
    <col min="4615" max="4615" width="12.5546875" style="149" customWidth="1"/>
    <col min="4616" max="4616" width="12.33203125" style="149" customWidth="1"/>
    <col min="4617" max="4617" width="13.44140625" style="149" customWidth="1"/>
    <col min="4618" max="4864" width="9.109375" style="149"/>
    <col min="4865" max="4865" width="53" style="149" bestFit="1" customWidth="1"/>
    <col min="4866" max="4866" width="15" style="149" bestFit="1" customWidth="1"/>
    <col min="4867" max="4867" width="38.44140625" style="149" customWidth="1"/>
    <col min="4868" max="4868" width="14.33203125" style="149" customWidth="1"/>
    <col min="4869" max="4869" width="17.109375" style="149" customWidth="1"/>
    <col min="4870" max="4870" width="12.33203125" style="149" customWidth="1"/>
    <col min="4871" max="4871" width="12.5546875" style="149" customWidth="1"/>
    <col min="4872" max="4872" width="12.33203125" style="149" customWidth="1"/>
    <col min="4873" max="4873" width="13.44140625" style="149" customWidth="1"/>
    <col min="4874" max="5120" width="9.109375" style="149"/>
    <col min="5121" max="5121" width="53" style="149" bestFit="1" customWidth="1"/>
    <col min="5122" max="5122" width="15" style="149" bestFit="1" customWidth="1"/>
    <col min="5123" max="5123" width="38.44140625" style="149" customWidth="1"/>
    <col min="5124" max="5124" width="14.33203125" style="149" customWidth="1"/>
    <col min="5125" max="5125" width="17.109375" style="149" customWidth="1"/>
    <col min="5126" max="5126" width="12.33203125" style="149" customWidth="1"/>
    <col min="5127" max="5127" width="12.5546875" style="149" customWidth="1"/>
    <col min="5128" max="5128" width="12.33203125" style="149" customWidth="1"/>
    <col min="5129" max="5129" width="13.44140625" style="149" customWidth="1"/>
    <col min="5130" max="5376" width="9.109375" style="149"/>
    <col min="5377" max="5377" width="53" style="149" bestFit="1" customWidth="1"/>
    <col min="5378" max="5378" width="15" style="149" bestFit="1" customWidth="1"/>
    <col min="5379" max="5379" width="38.44140625" style="149" customWidth="1"/>
    <col min="5380" max="5380" width="14.33203125" style="149" customWidth="1"/>
    <col min="5381" max="5381" width="17.109375" style="149" customWidth="1"/>
    <col min="5382" max="5382" width="12.33203125" style="149" customWidth="1"/>
    <col min="5383" max="5383" width="12.5546875" style="149" customWidth="1"/>
    <col min="5384" max="5384" width="12.33203125" style="149" customWidth="1"/>
    <col min="5385" max="5385" width="13.44140625" style="149" customWidth="1"/>
    <col min="5386" max="5632" width="9.109375" style="149"/>
    <col min="5633" max="5633" width="53" style="149" bestFit="1" customWidth="1"/>
    <col min="5634" max="5634" width="15" style="149" bestFit="1" customWidth="1"/>
    <col min="5635" max="5635" width="38.44140625" style="149" customWidth="1"/>
    <col min="5636" max="5636" width="14.33203125" style="149" customWidth="1"/>
    <col min="5637" max="5637" width="17.109375" style="149" customWidth="1"/>
    <col min="5638" max="5638" width="12.33203125" style="149" customWidth="1"/>
    <col min="5639" max="5639" width="12.5546875" style="149" customWidth="1"/>
    <col min="5640" max="5640" width="12.33203125" style="149" customWidth="1"/>
    <col min="5641" max="5641" width="13.44140625" style="149" customWidth="1"/>
    <col min="5642" max="5888" width="9.109375" style="149"/>
    <col min="5889" max="5889" width="53" style="149" bestFit="1" customWidth="1"/>
    <col min="5890" max="5890" width="15" style="149" bestFit="1" customWidth="1"/>
    <col min="5891" max="5891" width="38.44140625" style="149" customWidth="1"/>
    <col min="5892" max="5892" width="14.33203125" style="149" customWidth="1"/>
    <col min="5893" max="5893" width="17.109375" style="149" customWidth="1"/>
    <col min="5894" max="5894" width="12.33203125" style="149" customWidth="1"/>
    <col min="5895" max="5895" width="12.5546875" style="149" customWidth="1"/>
    <col min="5896" max="5896" width="12.33203125" style="149" customWidth="1"/>
    <col min="5897" max="5897" width="13.44140625" style="149" customWidth="1"/>
    <col min="5898" max="6144" width="9.109375" style="149"/>
    <col min="6145" max="6145" width="53" style="149" bestFit="1" customWidth="1"/>
    <col min="6146" max="6146" width="15" style="149" bestFit="1" customWidth="1"/>
    <col min="6147" max="6147" width="38.44140625" style="149" customWidth="1"/>
    <col min="6148" max="6148" width="14.33203125" style="149" customWidth="1"/>
    <col min="6149" max="6149" width="17.109375" style="149" customWidth="1"/>
    <col min="6150" max="6150" width="12.33203125" style="149" customWidth="1"/>
    <col min="6151" max="6151" width="12.5546875" style="149" customWidth="1"/>
    <col min="6152" max="6152" width="12.33203125" style="149" customWidth="1"/>
    <col min="6153" max="6153" width="13.44140625" style="149" customWidth="1"/>
    <col min="6154" max="6400" width="9.109375" style="149"/>
    <col min="6401" max="6401" width="53" style="149" bestFit="1" customWidth="1"/>
    <col min="6402" max="6402" width="15" style="149" bestFit="1" customWidth="1"/>
    <col min="6403" max="6403" width="38.44140625" style="149" customWidth="1"/>
    <col min="6404" max="6404" width="14.33203125" style="149" customWidth="1"/>
    <col min="6405" max="6405" width="17.109375" style="149" customWidth="1"/>
    <col min="6406" max="6406" width="12.33203125" style="149" customWidth="1"/>
    <col min="6407" max="6407" width="12.5546875" style="149" customWidth="1"/>
    <col min="6408" max="6408" width="12.33203125" style="149" customWidth="1"/>
    <col min="6409" max="6409" width="13.44140625" style="149" customWidth="1"/>
    <col min="6410" max="6656" width="9.109375" style="149"/>
    <col min="6657" max="6657" width="53" style="149" bestFit="1" customWidth="1"/>
    <col min="6658" max="6658" width="15" style="149" bestFit="1" customWidth="1"/>
    <col min="6659" max="6659" width="38.44140625" style="149" customWidth="1"/>
    <col min="6660" max="6660" width="14.33203125" style="149" customWidth="1"/>
    <col min="6661" max="6661" width="17.109375" style="149" customWidth="1"/>
    <col min="6662" max="6662" width="12.33203125" style="149" customWidth="1"/>
    <col min="6663" max="6663" width="12.5546875" style="149" customWidth="1"/>
    <col min="6664" max="6664" width="12.33203125" style="149" customWidth="1"/>
    <col min="6665" max="6665" width="13.44140625" style="149" customWidth="1"/>
    <col min="6666" max="6912" width="9.109375" style="149"/>
    <col min="6913" max="6913" width="53" style="149" bestFit="1" customWidth="1"/>
    <col min="6914" max="6914" width="15" style="149" bestFit="1" customWidth="1"/>
    <col min="6915" max="6915" width="38.44140625" style="149" customWidth="1"/>
    <col min="6916" max="6916" width="14.33203125" style="149" customWidth="1"/>
    <col min="6917" max="6917" width="17.109375" style="149" customWidth="1"/>
    <col min="6918" max="6918" width="12.33203125" style="149" customWidth="1"/>
    <col min="6919" max="6919" width="12.5546875" style="149" customWidth="1"/>
    <col min="6920" max="6920" width="12.33203125" style="149" customWidth="1"/>
    <col min="6921" max="6921" width="13.44140625" style="149" customWidth="1"/>
    <col min="6922" max="7168" width="9.109375" style="149"/>
    <col min="7169" max="7169" width="53" style="149" bestFit="1" customWidth="1"/>
    <col min="7170" max="7170" width="15" style="149" bestFit="1" customWidth="1"/>
    <col min="7171" max="7171" width="38.44140625" style="149" customWidth="1"/>
    <col min="7172" max="7172" width="14.33203125" style="149" customWidth="1"/>
    <col min="7173" max="7173" width="17.109375" style="149" customWidth="1"/>
    <col min="7174" max="7174" width="12.33203125" style="149" customWidth="1"/>
    <col min="7175" max="7175" width="12.5546875" style="149" customWidth="1"/>
    <col min="7176" max="7176" width="12.33203125" style="149" customWidth="1"/>
    <col min="7177" max="7177" width="13.44140625" style="149" customWidth="1"/>
    <col min="7178" max="7424" width="9.109375" style="149"/>
    <col min="7425" max="7425" width="53" style="149" bestFit="1" customWidth="1"/>
    <col min="7426" max="7426" width="15" style="149" bestFit="1" customWidth="1"/>
    <col min="7427" max="7427" width="38.44140625" style="149" customWidth="1"/>
    <col min="7428" max="7428" width="14.33203125" style="149" customWidth="1"/>
    <col min="7429" max="7429" width="17.109375" style="149" customWidth="1"/>
    <col min="7430" max="7430" width="12.33203125" style="149" customWidth="1"/>
    <col min="7431" max="7431" width="12.5546875" style="149" customWidth="1"/>
    <col min="7432" max="7432" width="12.33203125" style="149" customWidth="1"/>
    <col min="7433" max="7433" width="13.44140625" style="149" customWidth="1"/>
    <col min="7434" max="7680" width="9.109375" style="149"/>
    <col min="7681" max="7681" width="53" style="149" bestFit="1" customWidth="1"/>
    <col min="7682" max="7682" width="15" style="149" bestFit="1" customWidth="1"/>
    <col min="7683" max="7683" width="38.44140625" style="149" customWidth="1"/>
    <col min="7684" max="7684" width="14.33203125" style="149" customWidth="1"/>
    <col min="7685" max="7685" width="17.109375" style="149" customWidth="1"/>
    <col min="7686" max="7686" width="12.33203125" style="149" customWidth="1"/>
    <col min="7687" max="7687" width="12.5546875" style="149" customWidth="1"/>
    <col min="7688" max="7688" width="12.33203125" style="149" customWidth="1"/>
    <col min="7689" max="7689" width="13.44140625" style="149" customWidth="1"/>
    <col min="7690" max="7936" width="9.109375" style="149"/>
    <col min="7937" max="7937" width="53" style="149" bestFit="1" customWidth="1"/>
    <col min="7938" max="7938" width="15" style="149" bestFit="1" customWidth="1"/>
    <col min="7939" max="7939" width="38.44140625" style="149" customWidth="1"/>
    <col min="7940" max="7940" width="14.33203125" style="149" customWidth="1"/>
    <col min="7941" max="7941" width="17.109375" style="149" customWidth="1"/>
    <col min="7942" max="7942" width="12.33203125" style="149" customWidth="1"/>
    <col min="7943" max="7943" width="12.5546875" style="149" customWidth="1"/>
    <col min="7944" max="7944" width="12.33203125" style="149" customWidth="1"/>
    <col min="7945" max="7945" width="13.44140625" style="149" customWidth="1"/>
    <col min="7946" max="8192" width="9.109375" style="149"/>
    <col min="8193" max="8193" width="53" style="149" bestFit="1" customWidth="1"/>
    <col min="8194" max="8194" width="15" style="149" bestFit="1" customWidth="1"/>
    <col min="8195" max="8195" width="38.44140625" style="149" customWidth="1"/>
    <col min="8196" max="8196" width="14.33203125" style="149" customWidth="1"/>
    <col min="8197" max="8197" width="17.109375" style="149" customWidth="1"/>
    <col min="8198" max="8198" width="12.33203125" style="149" customWidth="1"/>
    <col min="8199" max="8199" width="12.5546875" style="149" customWidth="1"/>
    <col min="8200" max="8200" width="12.33203125" style="149" customWidth="1"/>
    <col min="8201" max="8201" width="13.44140625" style="149" customWidth="1"/>
    <col min="8202" max="8448" width="9.109375" style="149"/>
    <col min="8449" max="8449" width="53" style="149" bestFit="1" customWidth="1"/>
    <col min="8450" max="8450" width="15" style="149" bestFit="1" customWidth="1"/>
    <col min="8451" max="8451" width="38.44140625" style="149" customWidth="1"/>
    <col min="8452" max="8452" width="14.33203125" style="149" customWidth="1"/>
    <col min="8453" max="8453" width="17.109375" style="149" customWidth="1"/>
    <col min="8454" max="8454" width="12.33203125" style="149" customWidth="1"/>
    <col min="8455" max="8455" width="12.5546875" style="149" customWidth="1"/>
    <col min="8456" max="8456" width="12.33203125" style="149" customWidth="1"/>
    <col min="8457" max="8457" width="13.44140625" style="149" customWidth="1"/>
    <col min="8458" max="8704" width="9.109375" style="149"/>
    <col min="8705" max="8705" width="53" style="149" bestFit="1" customWidth="1"/>
    <col min="8706" max="8706" width="15" style="149" bestFit="1" customWidth="1"/>
    <col min="8707" max="8707" width="38.44140625" style="149" customWidth="1"/>
    <col min="8708" max="8708" width="14.33203125" style="149" customWidth="1"/>
    <col min="8709" max="8709" width="17.109375" style="149" customWidth="1"/>
    <col min="8710" max="8710" width="12.33203125" style="149" customWidth="1"/>
    <col min="8711" max="8711" width="12.5546875" style="149" customWidth="1"/>
    <col min="8712" max="8712" width="12.33203125" style="149" customWidth="1"/>
    <col min="8713" max="8713" width="13.44140625" style="149" customWidth="1"/>
    <col min="8714" max="8960" width="9.109375" style="149"/>
    <col min="8961" max="8961" width="53" style="149" bestFit="1" customWidth="1"/>
    <col min="8962" max="8962" width="15" style="149" bestFit="1" customWidth="1"/>
    <col min="8963" max="8963" width="38.44140625" style="149" customWidth="1"/>
    <col min="8964" max="8964" width="14.33203125" style="149" customWidth="1"/>
    <col min="8965" max="8965" width="17.109375" style="149" customWidth="1"/>
    <col min="8966" max="8966" width="12.33203125" style="149" customWidth="1"/>
    <col min="8967" max="8967" width="12.5546875" style="149" customWidth="1"/>
    <col min="8968" max="8968" width="12.33203125" style="149" customWidth="1"/>
    <col min="8969" max="8969" width="13.44140625" style="149" customWidth="1"/>
    <col min="8970" max="9216" width="9.109375" style="149"/>
    <col min="9217" max="9217" width="53" style="149" bestFit="1" customWidth="1"/>
    <col min="9218" max="9218" width="15" style="149" bestFit="1" customWidth="1"/>
    <col min="9219" max="9219" width="38.44140625" style="149" customWidth="1"/>
    <col min="9220" max="9220" width="14.33203125" style="149" customWidth="1"/>
    <col min="9221" max="9221" width="17.109375" style="149" customWidth="1"/>
    <col min="9222" max="9222" width="12.33203125" style="149" customWidth="1"/>
    <col min="9223" max="9223" width="12.5546875" style="149" customWidth="1"/>
    <col min="9224" max="9224" width="12.33203125" style="149" customWidth="1"/>
    <col min="9225" max="9225" width="13.44140625" style="149" customWidth="1"/>
    <col min="9226" max="9472" width="9.109375" style="149"/>
    <col min="9473" max="9473" width="53" style="149" bestFit="1" customWidth="1"/>
    <col min="9474" max="9474" width="15" style="149" bestFit="1" customWidth="1"/>
    <col min="9475" max="9475" width="38.44140625" style="149" customWidth="1"/>
    <col min="9476" max="9476" width="14.33203125" style="149" customWidth="1"/>
    <col min="9477" max="9477" width="17.109375" style="149" customWidth="1"/>
    <col min="9478" max="9478" width="12.33203125" style="149" customWidth="1"/>
    <col min="9479" max="9479" width="12.5546875" style="149" customWidth="1"/>
    <col min="9480" max="9480" width="12.33203125" style="149" customWidth="1"/>
    <col min="9481" max="9481" width="13.44140625" style="149" customWidth="1"/>
    <col min="9482" max="9728" width="9.109375" style="149"/>
    <col min="9729" max="9729" width="53" style="149" bestFit="1" customWidth="1"/>
    <col min="9730" max="9730" width="15" style="149" bestFit="1" customWidth="1"/>
    <col min="9731" max="9731" width="38.44140625" style="149" customWidth="1"/>
    <col min="9732" max="9732" width="14.33203125" style="149" customWidth="1"/>
    <col min="9733" max="9733" width="17.109375" style="149" customWidth="1"/>
    <col min="9734" max="9734" width="12.33203125" style="149" customWidth="1"/>
    <col min="9735" max="9735" width="12.5546875" style="149" customWidth="1"/>
    <col min="9736" max="9736" width="12.33203125" style="149" customWidth="1"/>
    <col min="9737" max="9737" width="13.44140625" style="149" customWidth="1"/>
    <col min="9738" max="9984" width="9.109375" style="149"/>
    <col min="9985" max="9985" width="53" style="149" bestFit="1" customWidth="1"/>
    <col min="9986" max="9986" width="15" style="149" bestFit="1" customWidth="1"/>
    <col min="9987" max="9987" width="38.44140625" style="149" customWidth="1"/>
    <col min="9988" max="9988" width="14.33203125" style="149" customWidth="1"/>
    <col min="9989" max="9989" width="17.109375" style="149" customWidth="1"/>
    <col min="9990" max="9990" width="12.33203125" style="149" customWidth="1"/>
    <col min="9991" max="9991" width="12.5546875" style="149" customWidth="1"/>
    <col min="9992" max="9992" width="12.33203125" style="149" customWidth="1"/>
    <col min="9993" max="9993" width="13.44140625" style="149" customWidth="1"/>
    <col min="9994" max="10240" width="9.109375" style="149"/>
    <col min="10241" max="10241" width="53" style="149" bestFit="1" customWidth="1"/>
    <col min="10242" max="10242" width="15" style="149" bestFit="1" customWidth="1"/>
    <col min="10243" max="10243" width="38.44140625" style="149" customWidth="1"/>
    <col min="10244" max="10244" width="14.33203125" style="149" customWidth="1"/>
    <col min="10245" max="10245" width="17.109375" style="149" customWidth="1"/>
    <col min="10246" max="10246" width="12.33203125" style="149" customWidth="1"/>
    <col min="10247" max="10247" width="12.5546875" style="149" customWidth="1"/>
    <col min="10248" max="10248" width="12.33203125" style="149" customWidth="1"/>
    <col min="10249" max="10249" width="13.44140625" style="149" customWidth="1"/>
    <col min="10250" max="10496" width="9.109375" style="149"/>
    <col min="10497" max="10497" width="53" style="149" bestFit="1" customWidth="1"/>
    <col min="10498" max="10498" width="15" style="149" bestFit="1" customWidth="1"/>
    <col min="10499" max="10499" width="38.44140625" style="149" customWidth="1"/>
    <col min="10500" max="10500" width="14.33203125" style="149" customWidth="1"/>
    <col min="10501" max="10501" width="17.109375" style="149" customWidth="1"/>
    <col min="10502" max="10502" width="12.33203125" style="149" customWidth="1"/>
    <col min="10503" max="10503" width="12.5546875" style="149" customWidth="1"/>
    <col min="10504" max="10504" width="12.33203125" style="149" customWidth="1"/>
    <col min="10505" max="10505" width="13.44140625" style="149" customWidth="1"/>
    <col min="10506" max="10752" width="9.109375" style="149"/>
    <col min="10753" max="10753" width="53" style="149" bestFit="1" customWidth="1"/>
    <col min="10754" max="10754" width="15" style="149" bestFit="1" customWidth="1"/>
    <col min="10755" max="10755" width="38.44140625" style="149" customWidth="1"/>
    <col min="10756" max="10756" width="14.33203125" style="149" customWidth="1"/>
    <col min="10757" max="10757" width="17.109375" style="149" customWidth="1"/>
    <col min="10758" max="10758" width="12.33203125" style="149" customWidth="1"/>
    <col min="10759" max="10759" width="12.5546875" style="149" customWidth="1"/>
    <col min="10760" max="10760" width="12.33203125" style="149" customWidth="1"/>
    <col min="10761" max="10761" width="13.44140625" style="149" customWidth="1"/>
    <col min="10762" max="11008" width="9.109375" style="149"/>
    <col min="11009" max="11009" width="53" style="149" bestFit="1" customWidth="1"/>
    <col min="11010" max="11010" width="15" style="149" bestFit="1" customWidth="1"/>
    <col min="11011" max="11011" width="38.44140625" style="149" customWidth="1"/>
    <col min="11012" max="11012" width="14.33203125" style="149" customWidth="1"/>
    <col min="11013" max="11013" width="17.109375" style="149" customWidth="1"/>
    <col min="11014" max="11014" width="12.33203125" style="149" customWidth="1"/>
    <col min="11015" max="11015" width="12.5546875" style="149" customWidth="1"/>
    <col min="11016" max="11016" width="12.33203125" style="149" customWidth="1"/>
    <col min="11017" max="11017" width="13.44140625" style="149" customWidth="1"/>
    <col min="11018" max="11264" width="9.109375" style="149"/>
    <col min="11265" max="11265" width="53" style="149" bestFit="1" customWidth="1"/>
    <col min="11266" max="11266" width="15" style="149" bestFit="1" customWidth="1"/>
    <col min="11267" max="11267" width="38.44140625" style="149" customWidth="1"/>
    <col min="11268" max="11268" width="14.33203125" style="149" customWidth="1"/>
    <col min="11269" max="11269" width="17.109375" style="149" customWidth="1"/>
    <col min="11270" max="11270" width="12.33203125" style="149" customWidth="1"/>
    <col min="11271" max="11271" width="12.5546875" style="149" customWidth="1"/>
    <col min="11272" max="11272" width="12.33203125" style="149" customWidth="1"/>
    <col min="11273" max="11273" width="13.44140625" style="149" customWidth="1"/>
    <col min="11274" max="11520" width="9.109375" style="149"/>
    <col min="11521" max="11521" width="53" style="149" bestFit="1" customWidth="1"/>
    <col min="11522" max="11522" width="15" style="149" bestFit="1" customWidth="1"/>
    <col min="11523" max="11523" width="38.44140625" style="149" customWidth="1"/>
    <col min="11524" max="11524" width="14.33203125" style="149" customWidth="1"/>
    <col min="11525" max="11525" width="17.109375" style="149" customWidth="1"/>
    <col min="11526" max="11526" width="12.33203125" style="149" customWidth="1"/>
    <col min="11527" max="11527" width="12.5546875" style="149" customWidth="1"/>
    <col min="11528" max="11528" width="12.33203125" style="149" customWidth="1"/>
    <col min="11529" max="11529" width="13.44140625" style="149" customWidth="1"/>
    <col min="11530" max="11776" width="9.109375" style="149"/>
    <col min="11777" max="11777" width="53" style="149" bestFit="1" customWidth="1"/>
    <col min="11778" max="11778" width="15" style="149" bestFit="1" customWidth="1"/>
    <col min="11779" max="11779" width="38.44140625" style="149" customWidth="1"/>
    <col min="11780" max="11780" width="14.33203125" style="149" customWidth="1"/>
    <col min="11781" max="11781" width="17.109375" style="149" customWidth="1"/>
    <col min="11782" max="11782" width="12.33203125" style="149" customWidth="1"/>
    <col min="11783" max="11783" width="12.5546875" style="149" customWidth="1"/>
    <col min="11784" max="11784" width="12.33203125" style="149" customWidth="1"/>
    <col min="11785" max="11785" width="13.44140625" style="149" customWidth="1"/>
    <col min="11786" max="12032" width="9.109375" style="149"/>
    <col min="12033" max="12033" width="53" style="149" bestFit="1" customWidth="1"/>
    <col min="12034" max="12034" width="15" style="149" bestFit="1" customWidth="1"/>
    <col min="12035" max="12035" width="38.44140625" style="149" customWidth="1"/>
    <col min="12036" max="12036" width="14.33203125" style="149" customWidth="1"/>
    <col min="12037" max="12037" width="17.109375" style="149" customWidth="1"/>
    <col min="12038" max="12038" width="12.33203125" style="149" customWidth="1"/>
    <col min="12039" max="12039" width="12.5546875" style="149" customWidth="1"/>
    <col min="12040" max="12040" width="12.33203125" style="149" customWidth="1"/>
    <col min="12041" max="12041" width="13.44140625" style="149" customWidth="1"/>
    <col min="12042" max="12288" width="9.109375" style="149"/>
    <col min="12289" max="12289" width="53" style="149" bestFit="1" customWidth="1"/>
    <col min="12290" max="12290" width="15" style="149" bestFit="1" customWidth="1"/>
    <col min="12291" max="12291" width="38.44140625" style="149" customWidth="1"/>
    <col min="12292" max="12292" width="14.33203125" style="149" customWidth="1"/>
    <col min="12293" max="12293" width="17.109375" style="149" customWidth="1"/>
    <col min="12294" max="12294" width="12.33203125" style="149" customWidth="1"/>
    <col min="12295" max="12295" width="12.5546875" style="149" customWidth="1"/>
    <col min="12296" max="12296" width="12.33203125" style="149" customWidth="1"/>
    <col min="12297" max="12297" width="13.44140625" style="149" customWidth="1"/>
    <col min="12298" max="12544" width="9.109375" style="149"/>
    <col min="12545" max="12545" width="53" style="149" bestFit="1" customWidth="1"/>
    <col min="12546" max="12546" width="15" style="149" bestFit="1" customWidth="1"/>
    <col min="12547" max="12547" width="38.44140625" style="149" customWidth="1"/>
    <col min="12548" max="12548" width="14.33203125" style="149" customWidth="1"/>
    <col min="12549" max="12549" width="17.109375" style="149" customWidth="1"/>
    <col min="12550" max="12550" width="12.33203125" style="149" customWidth="1"/>
    <col min="12551" max="12551" width="12.5546875" style="149" customWidth="1"/>
    <col min="12552" max="12552" width="12.33203125" style="149" customWidth="1"/>
    <col min="12553" max="12553" width="13.44140625" style="149" customWidth="1"/>
    <col min="12554" max="12800" width="9.109375" style="149"/>
    <col min="12801" max="12801" width="53" style="149" bestFit="1" customWidth="1"/>
    <col min="12802" max="12802" width="15" style="149" bestFit="1" customWidth="1"/>
    <col min="12803" max="12803" width="38.44140625" style="149" customWidth="1"/>
    <col min="12804" max="12804" width="14.33203125" style="149" customWidth="1"/>
    <col min="12805" max="12805" width="17.109375" style="149" customWidth="1"/>
    <col min="12806" max="12806" width="12.33203125" style="149" customWidth="1"/>
    <col min="12807" max="12807" width="12.5546875" style="149" customWidth="1"/>
    <col min="12808" max="12808" width="12.33203125" style="149" customWidth="1"/>
    <col min="12809" max="12809" width="13.44140625" style="149" customWidth="1"/>
    <col min="12810" max="13056" width="9.109375" style="149"/>
    <col min="13057" max="13057" width="53" style="149" bestFit="1" customWidth="1"/>
    <col min="13058" max="13058" width="15" style="149" bestFit="1" customWidth="1"/>
    <col min="13059" max="13059" width="38.44140625" style="149" customWidth="1"/>
    <col min="13060" max="13060" width="14.33203125" style="149" customWidth="1"/>
    <col min="13061" max="13061" width="17.109375" style="149" customWidth="1"/>
    <col min="13062" max="13062" width="12.33203125" style="149" customWidth="1"/>
    <col min="13063" max="13063" width="12.5546875" style="149" customWidth="1"/>
    <col min="13064" max="13064" width="12.33203125" style="149" customWidth="1"/>
    <col min="13065" max="13065" width="13.44140625" style="149" customWidth="1"/>
    <col min="13066" max="13312" width="9.109375" style="149"/>
    <col min="13313" max="13313" width="53" style="149" bestFit="1" customWidth="1"/>
    <col min="13314" max="13314" width="15" style="149" bestFit="1" customWidth="1"/>
    <col min="13315" max="13315" width="38.44140625" style="149" customWidth="1"/>
    <col min="13316" max="13316" width="14.33203125" style="149" customWidth="1"/>
    <col min="13317" max="13317" width="17.109375" style="149" customWidth="1"/>
    <col min="13318" max="13318" width="12.33203125" style="149" customWidth="1"/>
    <col min="13319" max="13319" width="12.5546875" style="149" customWidth="1"/>
    <col min="13320" max="13320" width="12.33203125" style="149" customWidth="1"/>
    <col min="13321" max="13321" width="13.44140625" style="149" customWidth="1"/>
    <col min="13322" max="13568" width="9.109375" style="149"/>
    <col min="13569" max="13569" width="53" style="149" bestFit="1" customWidth="1"/>
    <col min="13570" max="13570" width="15" style="149" bestFit="1" customWidth="1"/>
    <col min="13571" max="13571" width="38.44140625" style="149" customWidth="1"/>
    <col min="13572" max="13572" width="14.33203125" style="149" customWidth="1"/>
    <col min="13573" max="13573" width="17.109375" style="149" customWidth="1"/>
    <col min="13574" max="13574" width="12.33203125" style="149" customWidth="1"/>
    <col min="13575" max="13575" width="12.5546875" style="149" customWidth="1"/>
    <col min="13576" max="13576" width="12.33203125" style="149" customWidth="1"/>
    <col min="13577" max="13577" width="13.44140625" style="149" customWidth="1"/>
    <col min="13578" max="13824" width="9.109375" style="149"/>
    <col min="13825" max="13825" width="53" style="149" bestFit="1" customWidth="1"/>
    <col min="13826" max="13826" width="15" style="149" bestFit="1" customWidth="1"/>
    <col min="13827" max="13827" width="38.44140625" style="149" customWidth="1"/>
    <col min="13828" max="13828" width="14.33203125" style="149" customWidth="1"/>
    <col min="13829" max="13829" width="17.109375" style="149" customWidth="1"/>
    <col min="13830" max="13830" width="12.33203125" style="149" customWidth="1"/>
    <col min="13831" max="13831" width="12.5546875" style="149" customWidth="1"/>
    <col min="13832" max="13832" width="12.33203125" style="149" customWidth="1"/>
    <col min="13833" max="13833" width="13.44140625" style="149" customWidth="1"/>
    <col min="13834" max="14080" width="9.109375" style="149"/>
    <col min="14081" max="14081" width="53" style="149" bestFit="1" customWidth="1"/>
    <col min="14082" max="14082" width="15" style="149" bestFit="1" customWidth="1"/>
    <col min="14083" max="14083" width="38.44140625" style="149" customWidth="1"/>
    <col min="14084" max="14084" width="14.33203125" style="149" customWidth="1"/>
    <col min="14085" max="14085" width="17.109375" style="149" customWidth="1"/>
    <col min="14086" max="14086" width="12.33203125" style="149" customWidth="1"/>
    <col min="14087" max="14087" width="12.5546875" style="149" customWidth="1"/>
    <col min="14088" max="14088" width="12.33203125" style="149" customWidth="1"/>
    <col min="14089" max="14089" width="13.44140625" style="149" customWidth="1"/>
    <col min="14090" max="14336" width="9.109375" style="149"/>
    <col min="14337" max="14337" width="53" style="149" bestFit="1" customWidth="1"/>
    <col min="14338" max="14338" width="15" style="149" bestFit="1" customWidth="1"/>
    <col min="14339" max="14339" width="38.44140625" style="149" customWidth="1"/>
    <col min="14340" max="14340" width="14.33203125" style="149" customWidth="1"/>
    <col min="14341" max="14341" width="17.109375" style="149" customWidth="1"/>
    <col min="14342" max="14342" width="12.33203125" style="149" customWidth="1"/>
    <col min="14343" max="14343" width="12.5546875" style="149" customWidth="1"/>
    <col min="14344" max="14344" width="12.33203125" style="149" customWidth="1"/>
    <col min="14345" max="14345" width="13.44140625" style="149" customWidth="1"/>
    <col min="14346" max="14592" width="9.109375" style="149"/>
    <col min="14593" max="14593" width="53" style="149" bestFit="1" customWidth="1"/>
    <col min="14594" max="14594" width="15" style="149" bestFit="1" customWidth="1"/>
    <col min="14595" max="14595" width="38.44140625" style="149" customWidth="1"/>
    <col min="14596" max="14596" width="14.33203125" style="149" customWidth="1"/>
    <col min="14597" max="14597" width="17.109375" style="149" customWidth="1"/>
    <col min="14598" max="14598" width="12.33203125" style="149" customWidth="1"/>
    <col min="14599" max="14599" width="12.5546875" style="149" customWidth="1"/>
    <col min="14600" max="14600" width="12.33203125" style="149" customWidth="1"/>
    <col min="14601" max="14601" width="13.44140625" style="149" customWidth="1"/>
    <col min="14602" max="14848" width="9.109375" style="149"/>
    <col min="14849" max="14849" width="53" style="149" bestFit="1" customWidth="1"/>
    <col min="14850" max="14850" width="15" style="149" bestFit="1" customWidth="1"/>
    <col min="14851" max="14851" width="38.44140625" style="149" customWidth="1"/>
    <col min="14852" max="14852" width="14.33203125" style="149" customWidth="1"/>
    <col min="14853" max="14853" width="17.109375" style="149" customWidth="1"/>
    <col min="14854" max="14854" width="12.33203125" style="149" customWidth="1"/>
    <col min="14855" max="14855" width="12.5546875" style="149" customWidth="1"/>
    <col min="14856" max="14856" width="12.33203125" style="149" customWidth="1"/>
    <col min="14857" max="14857" width="13.44140625" style="149" customWidth="1"/>
    <col min="14858" max="15104" width="9.109375" style="149"/>
    <col min="15105" max="15105" width="53" style="149" bestFit="1" customWidth="1"/>
    <col min="15106" max="15106" width="15" style="149" bestFit="1" customWidth="1"/>
    <col min="15107" max="15107" width="38.44140625" style="149" customWidth="1"/>
    <col min="15108" max="15108" width="14.33203125" style="149" customWidth="1"/>
    <col min="15109" max="15109" width="17.109375" style="149" customWidth="1"/>
    <col min="15110" max="15110" width="12.33203125" style="149" customWidth="1"/>
    <col min="15111" max="15111" width="12.5546875" style="149" customWidth="1"/>
    <col min="15112" max="15112" width="12.33203125" style="149" customWidth="1"/>
    <col min="15113" max="15113" width="13.44140625" style="149" customWidth="1"/>
    <col min="15114" max="15360" width="9.109375" style="149"/>
    <col min="15361" max="15361" width="53" style="149" bestFit="1" customWidth="1"/>
    <col min="15362" max="15362" width="15" style="149" bestFit="1" customWidth="1"/>
    <col min="15363" max="15363" width="38.44140625" style="149" customWidth="1"/>
    <col min="15364" max="15364" width="14.33203125" style="149" customWidth="1"/>
    <col min="15365" max="15365" width="17.109375" style="149" customWidth="1"/>
    <col min="15366" max="15366" width="12.33203125" style="149" customWidth="1"/>
    <col min="15367" max="15367" width="12.5546875" style="149" customWidth="1"/>
    <col min="15368" max="15368" width="12.33203125" style="149" customWidth="1"/>
    <col min="15369" max="15369" width="13.44140625" style="149" customWidth="1"/>
    <col min="15370" max="15616" width="9.109375" style="149"/>
    <col min="15617" max="15617" width="53" style="149" bestFit="1" customWidth="1"/>
    <col min="15618" max="15618" width="15" style="149" bestFit="1" customWidth="1"/>
    <col min="15619" max="15619" width="38.44140625" style="149" customWidth="1"/>
    <col min="15620" max="15620" width="14.33203125" style="149" customWidth="1"/>
    <col min="15621" max="15621" width="17.109375" style="149" customWidth="1"/>
    <col min="15622" max="15622" width="12.33203125" style="149" customWidth="1"/>
    <col min="15623" max="15623" width="12.5546875" style="149" customWidth="1"/>
    <col min="15624" max="15624" width="12.33203125" style="149" customWidth="1"/>
    <col min="15625" max="15625" width="13.44140625" style="149" customWidth="1"/>
    <col min="15626" max="15872" width="9.109375" style="149"/>
    <col min="15873" max="15873" width="53" style="149" bestFit="1" customWidth="1"/>
    <col min="15874" max="15874" width="15" style="149" bestFit="1" customWidth="1"/>
    <col min="15875" max="15875" width="38.44140625" style="149" customWidth="1"/>
    <col min="15876" max="15876" width="14.33203125" style="149" customWidth="1"/>
    <col min="15877" max="15877" width="17.109375" style="149" customWidth="1"/>
    <col min="15878" max="15878" width="12.33203125" style="149" customWidth="1"/>
    <col min="15879" max="15879" width="12.5546875" style="149" customWidth="1"/>
    <col min="15880" max="15880" width="12.33203125" style="149" customWidth="1"/>
    <col min="15881" max="15881" width="13.44140625" style="149" customWidth="1"/>
    <col min="15882" max="16128" width="9.109375" style="149"/>
    <col min="16129" max="16129" width="53" style="149" bestFit="1" customWidth="1"/>
    <col min="16130" max="16130" width="15" style="149" bestFit="1" customWidth="1"/>
    <col min="16131" max="16131" width="38.44140625" style="149" customWidth="1"/>
    <col min="16132" max="16132" width="14.33203125" style="149" customWidth="1"/>
    <col min="16133" max="16133" width="17.109375" style="149" customWidth="1"/>
    <col min="16134" max="16134" width="12.33203125" style="149" customWidth="1"/>
    <col min="16135" max="16135" width="12.5546875" style="149" customWidth="1"/>
    <col min="16136" max="16136" width="12.33203125" style="149" customWidth="1"/>
    <col min="16137" max="16137" width="13.44140625" style="149" customWidth="1"/>
    <col min="16138" max="16384" width="9.109375" style="149"/>
  </cols>
  <sheetData>
    <row r="1" spans="1:9" ht="12.75" x14ac:dyDescent="0.25">
      <c r="A1" s="146"/>
      <c r="B1" s="146"/>
      <c r="C1" s="153"/>
      <c r="D1" s="147"/>
      <c r="E1" s="146"/>
      <c r="F1" s="148"/>
      <c r="G1" s="148"/>
      <c r="H1" s="148"/>
      <c r="I1" s="146"/>
    </row>
    <row r="2" spans="1:9" ht="12.75" x14ac:dyDescent="0.25">
      <c r="A2" s="150"/>
      <c r="B2" s="150"/>
      <c r="D2" s="147"/>
      <c r="E2" s="150"/>
      <c r="F2" s="151"/>
      <c r="G2" s="151"/>
      <c r="H2" s="151"/>
      <c r="I2" s="150"/>
    </row>
    <row r="3" spans="1:9" s="153" customFormat="1" ht="13.5" thickBot="1" x14ac:dyDescent="0.3">
      <c r="A3" s="152"/>
      <c r="D3" s="154"/>
      <c r="F3" s="154"/>
      <c r="G3" s="154"/>
      <c r="H3" s="154"/>
    </row>
    <row r="4" spans="1:9" s="158" customFormat="1" ht="33.75" x14ac:dyDescent="0.25">
      <c r="A4" s="155" t="s">
        <v>0</v>
      </c>
      <c r="B4" s="155" t="s">
        <v>1</v>
      </c>
      <c r="C4" s="175" t="s">
        <v>2</v>
      </c>
      <c r="D4" s="156" t="s">
        <v>338</v>
      </c>
      <c r="E4" s="157" t="s">
        <v>6</v>
      </c>
      <c r="F4" s="156" t="s">
        <v>7</v>
      </c>
      <c r="G4" s="156" t="s">
        <v>8</v>
      </c>
      <c r="H4" s="156" t="s">
        <v>9</v>
      </c>
      <c r="I4" s="156" t="s">
        <v>10</v>
      </c>
    </row>
    <row r="5" spans="1:9" s="165" customFormat="1" ht="13.2" x14ac:dyDescent="0.3">
      <c r="A5" s="166" t="s">
        <v>112</v>
      </c>
      <c r="B5" s="170" t="s">
        <v>370</v>
      </c>
      <c r="C5" s="161" t="s">
        <v>371</v>
      </c>
      <c r="D5" s="77">
        <v>200000</v>
      </c>
      <c r="E5" s="176">
        <v>0.6</v>
      </c>
      <c r="F5" s="75">
        <f>I5*30%</f>
        <v>36000</v>
      </c>
      <c r="G5" s="75">
        <f>I5*(3700/7800)*70%</f>
        <v>39846.153846153844</v>
      </c>
      <c r="H5" s="75">
        <f>I5*(4100/7800)*70%</f>
        <v>44153.846153846149</v>
      </c>
      <c r="I5" s="75">
        <f>D5*E5</f>
        <v>120000</v>
      </c>
    </row>
    <row r="6" spans="1:9" s="165" customFormat="1" ht="13.2" x14ac:dyDescent="0.3">
      <c r="A6" s="166" t="s">
        <v>372</v>
      </c>
      <c r="B6" s="170" t="s">
        <v>373</v>
      </c>
      <c r="C6" s="161" t="s">
        <v>374</v>
      </c>
      <c r="D6" s="77">
        <v>4140</v>
      </c>
      <c r="E6" s="163">
        <v>0.6</v>
      </c>
      <c r="F6" s="75">
        <f t="shared" ref="F6:F69" si="0">I6*30%</f>
        <v>745.19999999999993</v>
      </c>
      <c r="G6" s="75">
        <f t="shared" ref="G6:G69" si="1">I6*(3700/7800)*70%</f>
        <v>824.81538461538446</v>
      </c>
      <c r="H6" s="75">
        <f t="shared" ref="H6:H69" si="2">I6*(4100/7800)*70%</f>
        <v>913.98461538461538</v>
      </c>
      <c r="I6" s="75">
        <f t="shared" ref="I6:I69" si="3">D6*E6</f>
        <v>2484</v>
      </c>
    </row>
    <row r="7" spans="1:9" s="165" customFormat="1" ht="13.2" x14ac:dyDescent="0.3">
      <c r="A7" s="166" t="s">
        <v>375</v>
      </c>
      <c r="B7" s="170" t="s">
        <v>376</v>
      </c>
      <c r="C7" s="161" t="s">
        <v>377</v>
      </c>
      <c r="D7" s="77">
        <v>4800</v>
      </c>
      <c r="E7" s="163">
        <v>0.6</v>
      </c>
      <c r="F7" s="75">
        <f t="shared" si="0"/>
        <v>864</v>
      </c>
      <c r="G7" s="75">
        <f t="shared" si="1"/>
        <v>956.30769230769226</v>
      </c>
      <c r="H7" s="75">
        <f t="shared" si="2"/>
        <v>1059.6923076923076</v>
      </c>
      <c r="I7" s="75">
        <f t="shared" si="3"/>
        <v>2880</v>
      </c>
    </row>
    <row r="8" spans="1:9" s="165" customFormat="1" ht="13.2" x14ac:dyDescent="0.3">
      <c r="A8" s="169" t="s">
        <v>378</v>
      </c>
      <c r="B8" s="170" t="s">
        <v>379</v>
      </c>
      <c r="C8" s="161" t="s">
        <v>380</v>
      </c>
      <c r="D8" s="77">
        <v>5000</v>
      </c>
      <c r="E8" s="163">
        <v>0.6</v>
      </c>
      <c r="F8" s="75">
        <f t="shared" si="0"/>
        <v>900</v>
      </c>
      <c r="G8" s="75">
        <f t="shared" si="1"/>
        <v>996.15384615384608</v>
      </c>
      <c r="H8" s="75">
        <f t="shared" si="2"/>
        <v>1103.8461538461538</v>
      </c>
      <c r="I8" s="75">
        <f t="shared" si="3"/>
        <v>3000</v>
      </c>
    </row>
    <row r="9" spans="1:9" s="172" customFormat="1" ht="13.2" x14ac:dyDescent="0.3">
      <c r="A9" s="169" t="s">
        <v>381</v>
      </c>
      <c r="B9" s="170" t="s">
        <v>382</v>
      </c>
      <c r="C9" s="161" t="s">
        <v>383</v>
      </c>
      <c r="D9" s="77">
        <v>3115</v>
      </c>
      <c r="E9" s="163">
        <v>0.6</v>
      </c>
      <c r="F9" s="75">
        <f t="shared" si="0"/>
        <v>560.69999999999993</v>
      </c>
      <c r="G9" s="75">
        <f t="shared" si="1"/>
        <v>620.60384615384612</v>
      </c>
      <c r="H9" s="75">
        <f t="shared" si="2"/>
        <v>687.69615384615383</v>
      </c>
      <c r="I9" s="75">
        <f t="shared" si="3"/>
        <v>1869</v>
      </c>
    </row>
    <row r="10" spans="1:9" s="165" customFormat="1" ht="13.2" x14ac:dyDescent="0.3">
      <c r="A10" s="169" t="s">
        <v>384</v>
      </c>
      <c r="B10" s="170" t="s">
        <v>385</v>
      </c>
      <c r="C10" s="161" t="s">
        <v>386</v>
      </c>
      <c r="D10" s="77">
        <v>91466.67</v>
      </c>
      <c r="E10" s="163">
        <v>0.6</v>
      </c>
      <c r="F10" s="75">
        <f t="shared" si="0"/>
        <v>16464.000599999999</v>
      </c>
      <c r="G10" s="75">
        <f t="shared" si="1"/>
        <v>18222.97502307692</v>
      </c>
      <c r="H10" s="75">
        <f t="shared" si="2"/>
        <v>20193.026376923077</v>
      </c>
      <c r="I10" s="75">
        <f t="shared" si="3"/>
        <v>54880.002</v>
      </c>
    </row>
    <row r="11" spans="1:9" s="165" customFormat="1" ht="13.2" x14ac:dyDescent="0.3">
      <c r="A11" s="169" t="s">
        <v>372</v>
      </c>
      <c r="B11" s="170" t="s">
        <v>387</v>
      </c>
      <c r="C11" s="160" t="s">
        <v>388</v>
      </c>
      <c r="D11" s="77">
        <v>20000</v>
      </c>
      <c r="E11" s="163">
        <v>0.6</v>
      </c>
      <c r="F11" s="75">
        <f t="shared" si="0"/>
        <v>3600</v>
      </c>
      <c r="G11" s="75">
        <f t="shared" si="1"/>
        <v>3984.6153846153843</v>
      </c>
      <c r="H11" s="75">
        <f t="shared" si="2"/>
        <v>4415.3846153846152</v>
      </c>
      <c r="I11" s="75">
        <f t="shared" si="3"/>
        <v>12000</v>
      </c>
    </row>
    <row r="12" spans="1:9" s="165" customFormat="1" ht="13.2" x14ac:dyDescent="0.3">
      <c r="A12" s="166" t="s">
        <v>372</v>
      </c>
      <c r="B12" s="170" t="s">
        <v>389</v>
      </c>
      <c r="C12" s="161" t="s">
        <v>390</v>
      </c>
      <c r="D12" s="77">
        <v>5000</v>
      </c>
      <c r="E12" s="163">
        <v>0.6</v>
      </c>
      <c r="F12" s="75">
        <f t="shared" si="0"/>
        <v>900</v>
      </c>
      <c r="G12" s="75">
        <f t="shared" si="1"/>
        <v>996.15384615384608</v>
      </c>
      <c r="H12" s="75">
        <f t="shared" si="2"/>
        <v>1103.8461538461538</v>
      </c>
      <c r="I12" s="75">
        <f t="shared" si="3"/>
        <v>3000</v>
      </c>
    </row>
    <row r="13" spans="1:9" s="165" customFormat="1" ht="26.4" x14ac:dyDescent="0.3">
      <c r="A13" s="166" t="s">
        <v>391</v>
      </c>
      <c r="B13" s="170" t="s">
        <v>392</v>
      </c>
      <c r="C13" s="161" t="s">
        <v>393</v>
      </c>
      <c r="D13" s="77">
        <v>5000</v>
      </c>
      <c r="E13" s="163">
        <v>0.6</v>
      </c>
      <c r="F13" s="75">
        <f t="shared" si="0"/>
        <v>900</v>
      </c>
      <c r="G13" s="75">
        <f t="shared" si="1"/>
        <v>996.15384615384608</v>
      </c>
      <c r="H13" s="75">
        <f t="shared" si="2"/>
        <v>1103.8461538461538</v>
      </c>
      <c r="I13" s="75">
        <f t="shared" si="3"/>
        <v>3000</v>
      </c>
    </row>
    <row r="14" spans="1:9" s="165" customFormat="1" ht="13.2" x14ac:dyDescent="0.3">
      <c r="A14" s="169" t="s">
        <v>384</v>
      </c>
      <c r="B14" s="170" t="s">
        <v>394</v>
      </c>
      <c r="C14" s="160" t="s">
        <v>395</v>
      </c>
      <c r="D14" s="77">
        <v>4997.3</v>
      </c>
      <c r="E14" s="163">
        <v>0.6</v>
      </c>
      <c r="F14" s="75">
        <f t="shared" si="0"/>
        <v>899.51400000000001</v>
      </c>
      <c r="G14" s="75">
        <f t="shared" si="1"/>
        <v>995.61592307692308</v>
      </c>
      <c r="H14" s="75">
        <f t="shared" si="2"/>
        <v>1103.2500769230769</v>
      </c>
      <c r="I14" s="75">
        <f t="shared" si="3"/>
        <v>2998.38</v>
      </c>
    </row>
    <row r="15" spans="1:9" s="165" customFormat="1" ht="13.2" x14ac:dyDescent="0.3">
      <c r="A15" s="177" t="s">
        <v>396</v>
      </c>
      <c r="B15" s="170" t="s">
        <v>397</v>
      </c>
      <c r="C15" s="161" t="s">
        <v>398</v>
      </c>
      <c r="D15" s="77">
        <v>5000</v>
      </c>
      <c r="E15" s="163">
        <v>0.6</v>
      </c>
      <c r="F15" s="75">
        <f t="shared" si="0"/>
        <v>900</v>
      </c>
      <c r="G15" s="75">
        <f t="shared" si="1"/>
        <v>996.15384615384608</v>
      </c>
      <c r="H15" s="75">
        <f t="shared" si="2"/>
        <v>1103.8461538461538</v>
      </c>
      <c r="I15" s="75">
        <f t="shared" si="3"/>
        <v>3000</v>
      </c>
    </row>
    <row r="16" spans="1:9" s="165" customFormat="1" ht="13.2" x14ac:dyDescent="0.3">
      <c r="A16" s="161" t="s">
        <v>391</v>
      </c>
      <c r="B16" s="170" t="s">
        <v>399</v>
      </c>
      <c r="C16" s="161" t="s">
        <v>400</v>
      </c>
      <c r="D16" s="77">
        <v>5000</v>
      </c>
      <c r="E16" s="163">
        <v>0.6</v>
      </c>
      <c r="F16" s="75">
        <f t="shared" si="0"/>
        <v>900</v>
      </c>
      <c r="G16" s="75">
        <f t="shared" si="1"/>
        <v>996.15384615384608</v>
      </c>
      <c r="H16" s="75">
        <f t="shared" si="2"/>
        <v>1103.8461538461538</v>
      </c>
      <c r="I16" s="75">
        <f t="shared" si="3"/>
        <v>3000</v>
      </c>
    </row>
    <row r="17" spans="1:9" s="165" customFormat="1" ht="13.2" x14ac:dyDescent="0.3">
      <c r="A17" s="177" t="s">
        <v>401</v>
      </c>
      <c r="B17" s="170" t="s">
        <v>402</v>
      </c>
      <c r="C17" s="161" t="s">
        <v>403</v>
      </c>
      <c r="D17" s="77">
        <v>5000</v>
      </c>
      <c r="E17" s="163">
        <v>0.6</v>
      </c>
      <c r="F17" s="75">
        <f t="shared" si="0"/>
        <v>900</v>
      </c>
      <c r="G17" s="75">
        <f t="shared" si="1"/>
        <v>996.15384615384608</v>
      </c>
      <c r="H17" s="75">
        <f t="shared" si="2"/>
        <v>1103.8461538461538</v>
      </c>
      <c r="I17" s="75">
        <f t="shared" si="3"/>
        <v>3000</v>
      </c>
    </row>
    <row r="18" spans="1:9" s="165" customFormat="1" ht="26.4" x14ac:dyDescent="0.3">
      <c r="A18" s="177" t="s">
        <v>258</v>
      </c>
      <c r="B18" s="170" t="s">
        <v>404</v>
      </c>
      <c r="C18" s="161" t="s">
        <v>405</v>
      </c>
      <c r="D18" s="77">
        <v>5000</v>
      </c>
      <c r="E18" s="163">
        <v>0.6</v>
      </c>
      <c r="F18" s="75">
        <f t="shared" si="0"/>
        <v>900</v>
      </c>
      <c r="G18" s="75">
        <f t="shared" si="1"/>
        <v>996.15384615384608</v>
      </c>
      <c r="H18" s="75">
        <f t="shared" si="2"/>
        <v>1103.8461538461538</v>
      </c>
      <c r="I18" s="75">
        <f t="shared" si="3"/>
        <v>3000</v>
      </c>
    </row>
    <row r="19" spans="1:9" s="165" customFormat="1" ht="13.2" x14ac:dyDescent="0.3">
      <c r="A19" s="177" t="s">
        <v>406</v>
      </c>
      <c r="B19" s="170" t="s">
        <v>407</v>
      </c>
      <c r="C19" s="161" t="s">
        <v>408</v>
      </c>
      <c r="D19" s="77">
        <v>57350</v>
      </c>
      <c r="E19" s="163">
        <v>0.6</v>
      </c>
      <c r="F19" s="75">
        <f t="shared" si="0"/>
        <v>10323</v>
      </c>
      <c r="G19" s="75">
        <f t="shared" si="1"/>
        <v>11425.884615384613</v>
      </c>
      <c r="H19" s="75">
        <f t="shared" si="2"/>
        <v>12661.115384615383</v>
      </c>
      <c r="I19" s="75">
        <f t="shared" si="3"/>
        <v>34410</v>
      </c>
    </row>
    <row r="20" spans="1:9" s="172" customFormat="1" ht="26.4" x14ac:dyDescent="0.3">
      <c r="A20" s="161" t="s">
        <v>409</v>
      </c>
      <c r="B20" s="160" t="s">
        <v>410</v>
      </c>
      <c r="C20" s="161" t="s">
        <v>411</v>
      </c>
      <c r="D20" s="77">
        <v>10000</v>
      </c>
      <c r="E20" s="163">
        <v>0.6</v>
      </c>
      <c r="F20" s="75">
        <f t="shared" si="0"/>
        <v>1800</v>
      </c>
      <c r="G20" s="75">
        <f t="shared" si="1"/>
        <v>1992.3076923076922</v>
      </c>
      <c r="H20" s="75">
        <f t="shared" si="2"/>
        <v>2207.6923076923076</v>
      </c>
      <c r="I20" s="75">
        <f t="shared" si="3"/>
        <v>6000</v>
      </c>
    </row>
    <row r="21" spans="1:9" s="172" customFormat="1" ht="13.2" x14ac:dyDescent="0.3">
      <c r="A21" s="161" t="s">
        <v>412</v>
      </c>
      <c r="B21" s="160" t="s">
        <v>413</v>
      </c>
      <c r="C21" s="161" t="s">
        <v>414</v>
      </c>
      <c r="D21" s="77">
        <v>32200</v>
      </c>
      <c r="E21" s="163">
        <v>0.6</v>
      </c>
      <c r="F21" s="75">
        <f t="shared" si="0"/>
        <v>5796</v>
      </c>
      <c r="G21" s="75">
        <f t="shared" si="1"/>
        <v>6415.2307692307686</v>
      </c>
      <c r="H21" s="75">
        <f t="shared" si="2"/>
        <v>7108.7692307692305</v>
      </c>
      <c r="I21" s="75">
        <f t="shared" si="3"/>
        <v>19320</v>
      </c>
    </row>
    <row r="22" spans="1:9" s="172" customFormat="1" ht="26.4" x14ac:dyDescent="0.3">
      <c r="A22" s="161" t="s">
        <v>396</v>
      </c>
      <c r="B22" s="160" t="s">
        <v>415</v>
      </c>
      <c r="C22" s="161" t="s">
        <v>416</v>
      </c>
      <c r="D22" s="178">
        <v>5000</v>
      </c>
      <c r="E22" s="163">
        <v>0.6</v>
      </c>
      <c r="F22" s="75">
        <f t="shared" si="0"/>
        <v>900</v>
      </c>
      <c r="G22" s="75">
        <f t="shared" si="1"/>
        <v>996.15384615384608</v>
      </c>
      <c r="H22" s="75">
        <f t="shared" si="2"/>
        <v>1103.8461538461538</v>
      </c>
      <c r="I22" s="75">
        <f t="shared" si="3"/>
        <v>3000</v>
      </c>
    </row>
    <row r="23" spans="1:9" s="172" customFormat="1" ht="13.2" x14ac:dyDescent="0.3">
      <c r="A23" s="159" t="s">
        <v>417</v>
      </c>
      <c r="B23" s="160" t="s">
        <v>418</v>
      </c>
      <c r="C23" s="161" t="s">
        <v>419</v>
      </c>
      <c r="D23" s="179">
        <v>17389.560000000001</v>
      </c>
      <c r="E23" s="180">
        <v>0.6</v>
      </c>
      <c r="F23" s="75">
        <f t="shared" si="0"/>
        <v>3130.1208000000001</v>
      </c>
      <c r="G23" s="75">
        <f t="shared" si="1"/>
        <v>3464.5354153846151</v>
      </c>
      <c r="H23" s="75">
        <f t="shared" si="2"/>
        <v>3839.0797846153846</v>
      </c>
      <c r="I23" s="75">
        <f t="shared" si="3"/>
        <v>10433.736000000001</v>
      </c>
    </row>
    <row r="24" spans="1:9" s="172" customFormat="1" ht="26.4" x14ac:dyDescent="0.3">
      <c r="A24" s="161" t="s">
        <v>420</v>
      </c>
      <c r="B24" s="160" t="s">
        <v>421</v>
      </c>
      <c r="C24" s="161" t="s">
        <v>422</v>
      </c>
      <c r="D24" s="181">
        <v>99996.18</v>
      </c>
      <c r="E24" s="163">
        <v>0.6</v>
      </c>
      <c r="F24" s="75">
        <f t="shared" si="0"/>
        <v>17999.312399999995</v>
      </c>
      <c r="G24" s="75">
        <f t="shared" si="1"/>
        <v>19922.315861538456</v>
      </c>
      <c r="H24" s="75">
        <f t="shared" si="2"/>
        <v>22076.079738461536</v>
      </c>
      <c r="I24" s="75">
        <f t="shared" si="3"/>
        <v>59997.707999999991</v>
      </c>
    </row>
    <row r="25" spans="1:9" s="172" customFormat="1" ht="13.2" x14ac:dyDescent="0.25">
      <c r="A25" s="161" t="s">
        <v>396</v>
      </c>
      <c r="B25" s="160" t="s">
        <v>423</v>
      </c>
      <c r="C25" s="161" t="s">
        <v>424</v>
      </c>
      <c r="D25" s="182">
        <v>41550</v>
      </c>
      <c r="E25" s="163">
        <v>0.6</v>
      </c>
      <c r="F25" s="75">
        <f t="shared" si="0"/>
        <v>7479</v>
      </c>
      <c r="G25" s="75">
        <f t="shared" si="1"/>
        <v>8278.038461538461</v>
      </c>
      <c r="H25" s="75">
        <f t="shared" si="2"/>
        <v>9172.9615384615372</v>
      </c>
      <c r="I25" s="75">
        <f t="shared" si="3"/>
        <v>24930</v>
      </c>
    </row>
    <row r="26" spans="1:9" s="172" customFormat="1" ht="26.4" x14ac:dyDescent="0.3">
      <c r="A26" s="183" t="s">
        <v>425</v>
      </c>
      <c r="B26" s="160" t="s">
        <v>426</v>
      </c>
      <c r="C26" s="161" t="s">
        <v>427</v>
      </c>
      <c r="D26" s="77">
        <v>66456</v>
      </c>
      <c r="E26" s="184">
        <v>0.6</v>
      </c>
      <c r="F26" s="75">
        <f t="shared" si="0"/>
        <v>11962.08</v>
      </c>
      <c r="G26" s="75">
        <f t="shared" si="1"/>
        <v>13240.079999999998</v>
      </c>
      <c r="H26" s="75">
        <f t="shared" si="2"/>
        <v>14671.439999999999</v>
      </c>
      <c r="I26" s="75">
        <f t="shared" si="3"/>
        <v>39873.599999999999</v>
      </c>
    </row>
    <row r="27" spans="1:9" s="172" customFormat="1" ht="13.2" x14ac:dyDescent="0.3">
      <c r="A27" s="183" t="s">
        <v>428</v>
      </c>
      <c r="B27" s="160" t="s">
        <v>429</v>
      </c>
      <c r="C27" s="161" t="s">
        <v>430</v>
      </c>
      <c r="D27" s="77">
        <v>100000</v>
      </c>
      <c r="E27" s="184">
        <v>0.6</v>
      </c>
      <c r="F27" s="75">
        <f t="shared" si="0"/>
        <v>18000</v>
      </c>
      <c r="G27" s="75">
        <f t="shared" si="1"/>
        <v>19923.076923076922</v>
      </c>
      <c r="H27" s="75">
        <f t="shared" si="2"/>
        <v>22076.923076923074</v>
      </c>
      <c r="I27" s="75">
        <f t="shared" si="3"/>
        <v>60000</v>
      </c>
    </row>
    <row r="28" spans="1:9" s="172" customFormat="1" ht="39.6" x14ac:dyDescent="0.3">
      <c r="A28" s="183" t="s">
        <v>12</v>
      </c>
      <c r="B28" s="160" t="s">
        <v>431</v>
      </c>
      <c r="C28" s="161" t="s">
        <v>432</v>
      </c>
      <c r="D28" s="77">
        <v>8306</v>
      </c>
      <c r="E28" s="184">
        <v>0.6</v>
      </c>
      <c r="F28" s="75">
        <f t="shared" si="0"/>
        <v>1495.0799999999997</v>
      </c>
      <c r="G28" s="75">
        <f t="shared" si="1"/>
        <v>1654.810769230769</v>
      </c>
      <c r="H28" s="75">
        <f t="shared" si="2"/>
        <v>1833.7092307692303</v>
      </c>
      <c r="I28" s="75">
        <f t="shared" si="3"/>
        <v>4983.5999999999995</v>
      </c>
    </row>
    <row r="29" spans="1:9" s="172" customFormat="1" ht="26.4" x14ac:dyDescent="0.3">
      <c r="A29" s="183" t="s">
        <v>24</v>
      </c>
      <c r="B29" s="160" t="s">
        <v>433</v>
      </c>
      <c r="C29" s="161" t="s">
        <v>434</v>
      </c>
      <c r="D29" s="77">
        <v>8300</v>
      </c>
      <c r="E29" s="180">
        <f ca="1">I29/D29</f>
        <v>0.36144578313253012</v>
      </c>
      <c r="F29" s="75">
        <f t="shared" ca="1" si="0"/>
        <v>36000</v>
      </c>
      <c r="G29" s="75">
        <f t="shared" ca="1" si="1"/>
        <v>39846.153846153844</v>
      </c>
      <c r="H29" s="75">
        <f t="shared" ca="1" si="2"/>
        <v>44153.846153846149</v>
      </c>
      <c r="I29" s="75">
        <f t="shared" ca="1" si="3"/>
        <v>120000</v>
      </c>
    </row>
    <row r="30" spans="1:9" s="172" customFormat="1" ht="13.2" x14ac:dyDescent="0.3">
      <c r="A30" s="159" t="s">
        <v>435</v>
      </c>
      <c r="B30" s="160" t="s">
        <v>436</v>
      </c>
      <c r="C30" s="161" t="s">
        <v>437</v>
      </c>
      <c r="D30" s="77">
        <v>200000</v>
      </c>
      <c r="E30" s="180">
        <v>0.6</v>
      </c>
      <c r="F30" s="75">
        <f t="shared" si="0"/>
        <v>36000</v>
      </c>
      <c r="G30" s="75">
        <f t="shared" si="1"/>
        <v>39846.153846153844</v>
      </c>
      <c r="H30" s="75">
        <f t="shared" si="2"/>
        <v>44153.846153846149</v>
      </c>
      <c r="I30" s="75">
        <f t="shared" si="3"/>
        <v>120000</v>
      </c>
    </row>
    <row r="31" spans="1:9" s="172" customFormat="1" ht="26.4" x14ac:dyDescent="0.3">
      <c r="A31" s="183" t="s">
        <v>438</v>
      </c>
      <c r="B31" s="160" t="s">
        <v>439</v>
      </c>
      <c r="C31" s="161" t="s">
        <v>440</v>
      </c>
      <c r="D31" s="77">
        <v>4975</v>
      </c>
      <c r="E31" s="180">
        <v>0.6</v>
      </c>
      <c r="F31" s="75">
        <f t="shared" si="0"/>
        <v>895.5</v>
      </c>
      <c r="G31" s="75">
        <f t="shared" si="1"/>
        <v>991.17307692307679</v>
      </c>
      <c r="H31" s="75">
        <f t="shared" si="2"/>
        <v>1098.3269230769231</v>
      </c>
      <c r="I31" s="75">
        <f t="shared" si="3"/>
        <v>2985</v>
      </c>
    </row>
    <row r="32" spans="1:9" s="172" customFormat="1" ht="13.2" x14ac:dyDescent="0.3">
      <c r="A32" s="183" t="s">
        <v>24</v>
      </c>
      <c r="B32" s="160" t="s">
        <v>441</v>
      </c>
      <c r="C32" s="161" t="s">
        <v>442</v>
      </c>
      <c r="D32" s="77">
        <v>4960</v>
      </c>
      <c r="E32" s="180">
        <v>0.6</v>
      </c>
      <c r="F32" s="75">
        <f t="shared" si="0"/>
        <v>892.8</v>
      </c>
      <c r="G32" s="75">
        <f t="shared" si="1"/>
        <v>988.18461538461531</v>
      </c>
      <c r="H32" s="75">
        <f t="shared" si="2"/>
        <v>1095.0153846153846</v>
      </c>
      <c r="I32" s="75">
        <f t="shared" si="3"/>
        <v>2976</v>
      </c>
    </row>
    <row r="33" spans="1:9" s="172" customFormat="1" ht="17.25" customHeight="1" x14ac:dyDescent="0.25">
      <c r="A33" s="161" t="s">
        <v>443</v>
      </c>
      <c r="B33" s="160" t="s">
        <v>444</v>
      </c>
      <c r="C33" s="161" t="s">
        <v>445</v>
      </c>
      <c r="D33" s="77">
        <v>3760</v>
      </c>
      <c r="E33" s="163">
        <v>0.6</v>
      </c>
      <c r="F33" s="75">
        <f t="shared" si="0"/>
        <v>676.8</v>
      </c>
      <c r="G33" s="75">
        <f t="shared" si="1"/>
        <v>749.10769230769233</v>
      </c>
      <c r="H33" s="75">
        <f t="shared" si="2"/>
        <v>830.0923076923076</v>
      </c>
      <c r="I33" s="75">
        <f t="shared" si="3"/>
        <v>2256</v>
      </c>
    </row>
    <row r="34" spans="1:9" s="172" customFormat="1" ht="13.2" x14ac:dyDescent="0.3">
      <c r="A34" s="161" t="s">
        <v>446</v>
      </c>
      <c r="B34" s="160" t="s">
        <v>447</v>
      </c>
      <c r="C34" s="161" t="s">
        <v>448</v>
      </c>
      <c r="D34" s="77">
        <v>5000</v>
      </c>
      <c r="E34" s="163">
        <v>0.6</v>
      </c>
      <c r="F34" s="75">
        <f t="shared" si="0"/>
        <v>900</v>
      </c>
      <c r="G34" s="75">
        <f t="shared" si="1"/>
        <v>996.15384615384608</v>
      </c>
      <c r="H34" s="75">
        <f t="shared" si="2"/>
        <v>1103.8461538461538</v>
      </c>
      <c r="I34" s="75">
        <f t="shared" si="3"/>
        <v>3000</v>
      </c>
    </row>
    <row r="35" spans="1:9" s="172" customFormat="1" ht="13.2" x14ac:dyDescent="0.3">
      <c r="A35" s="183" t="s">
        <v>449</v>
      </c>
      <c r="B35" s="160" t="s">
        <v>450</v>
      </c>
      <c r="C35" s="161" t="s">
        <v>451</v>
      </c>
      <c r="D35" s="77">
        <v>5000</v>
      </c>
      <c r="E35" s="180">
        <v>0.6</v>
      </c>
      <c r="F35" s="75">
        <f t="shared" si="0"/>
        <v>900</v>
      </c>
      <c r="G35" s="75">
        <f t="shared" si="1"/>
        <v>996.15384615384608</v>
      </c>
      <c r="H35" s="75">
        <f t="shared" si="2"/>
        <v>1103.8461538461538</v>
      </c>
      <c r="I35" s="75">
        <f t="shared" si="3"/>
        <v>3000</v>
      </c>
    </row>
    <row r="36" spans="1:9" s="172" customFormat="1" ht="26.4" x14ac:dyDescent="0.3">
      <c r="A36" s="183" t="s">
        <v>452</v>
      </c>
      <c r="B36" s="160" t="s">
        <v>453</v>
      </c>
      <c r="C36" s="161" t="s">
        <v>454</v>
      </c>
      <c r="D36" s="179">
        <v>40369.14</v>
      </c>
      <c r="E36" s="180">
        <v>0.6</v>
      </c>
      <c r="F36" s="75">
        <f t="shared" si="0"/>
        <v>7266.4452000000001</v>
      </c>
      <c r="G36" s="75">
        <f t="shared" si="1"/>
        <v>8042.7748153846151</v>
      </c>
      <c r="H36" s="75">
        <f t="shared" si="2"/>
        <v>8912.2639846153852</v>
      </c>
      <c r="I36" s="75">
        <f t="shared" si="3"/>
        <v>24221.484</v>
      </c>
    </row>
    <row r="37" spans="1:9" s="172" customFormat="1" ht="26.4" x14ac:dyDescent="0.25">
      <c r="A37" s="161" t="s">
        <v>455</v>
      </c>
      <c r="B37" s="160" t="s">
        <v>456</v>
      </c>
      <c r="C37" s="161" t="s">
        <v>457</v>
      </c>
      <c r="D37" s="182">
        <v>41666.660000000003</v>
      </c>
      <c r="E37" s="163">
        <v>0.6</v>
      </c>
      <c r="F37" s="75">
        <f t="shared" si="0"/>
        <v>7499.9988000000003</v>
      </c>
      <c r="G37" s="75">
        <f t="shared" si="1"/>
        <v>8301.2807230769231</v>
      </c>
      <c r="H37" s="75">
        <f t="shared" si="2"/>
        <v>9198.7164769230785</v>
      </c>
      <c r="I37" s="75">
        <f t="shared" si="3"/>
        <v>24999.996000000003</v>
      </c>
    </row>
    <row r="38" spans="1:9" s="172" customFormat="1" ht="13.2" x14ac:dyDescent="0.3">
      <c r="A38" s="159" t="s">
        <v>458</v>
      </c>
      <c r="B38" s="160" t="s">
        <v>459</v>
      </c>
      <c r="C38" s="161" t="s">
        <v>460</v>
      </c>
      <c r="D38" s="77">
        <v>191200.33</v>
      </c>
      <c r="E38" s="180">
        <v>0.6</v>
      </c>
      <c r="F38" s="75">
        <f t="shared" si="0"/>
        <v>34416.059399999998</v>
      </c>
      <c r="G38" s="75">
        <f t="shared" si="1"/>
        <v>38092.988823076914</v>
      </c>
      <c r="H38" s="75">
        <f t="shared" si="2"/>
        <v>42211.14977692307</v>
      </c>
      <c r="I38" s="75">
        <f t="shared" si="3"/>
        <v>114720.19799999999</v>
      </c>
    </row>
    <row r="39" spans="1:9" s="172" customFormat="1" ht="13.2" x14ac:dyDescent="0.3">
      <c r="A39" s="183" t="s">
        <v>461</v>
      </c>
      <c r="B39" s="160" t="s">
        <v>462</v>
      </c>
      <c r="C39" s="161" t="s">
        <v>463</v>
      </c>
      <c r="D39" s="77">
        <v>100000</v>
      </c>
      <c r="E39" s="184">
        <v>0.6</v>
      </c>
      <c r="F39" s="75">
        <f t="shared" si="0"/>
        <v>18000</v>
      </c>
      <c r="G39" s="75">
        <f t="shared" si="1"/>
        <v>19923.076923076922</v>
      </c>
      <c r="H39" s="75">
        <f t="shared" si="2"/>
        <v>22076.923076923074</v>
      </c>
      <c r="I39" s="75">
        <f t="shared" si="3"/>
        <v>60000</v>
      </c>
    </row>
    <row r="40" spans="1:9" s="172" customFormat="1" ht="18.75" customHeight="1" x14ac:dyDescent="0.25">
      <c r="A40" s="185" t="s">
        <v>464</v>
      </c>
      <c r="B40" s="186" t="s">
        <v>465</v>
      </c>
      <c r="C40" s="186" t="s">
        <v>466</v>
      </c>
      <c r="D40" s="109">
        <v>90000</v>
      </c>
      <c r="E40" s="187">
        <v>0.6</v>
      </c>
      <c r="F40" s="75">
        <f t="shared" si="0"/>
        <v>16200</v>
      </c>
      <c r="G40" s="75">
        <f t="shared" si="1"/>
        <v>17930.769230769227</v>
      </c>
      <c r="H40" s="75">
        <f t="shared" si="2"/>
        <v>19869.23076923077</v>
      </c>
      <c r="I40" s="75">
        <f t="shared" si="3"/>
        <v>54000</v>
      </c>
    </row>
    <row r="41" spans="1:9" s="172" customFormat="1" ht="26.4" x14ac:dyDescent="0.3">
      <c r="A41" s="166" t="s">
        <v>467</v>
      </c>
      <c r="B41" s="170" t="s">
        <v>468</v>
      </c>
      <c r="C41" s="161" t="s">
        <v>469</v>
      </c>
      <c r="D41" s="188">
        <v>4925</v>
      </c>
      <c r="E41" s="180">
        <v>0.6</v>
      </c>
      <c r="F41" s="75">
        <f t="shared" si="0"/>
        <v>886.5</v>
      </c>
      <c r="G41" s="75">
        <f t="shared" si="1"/>
        <v>981.21153846153845</v>
      </c>
      <c r="H41" s="75">
        <f t="shared" si="2"/>
        <v>1087.2884615384614</v>
      </c>
      <c r="I41" s="75">
        <f t="shared" si="3"/>
        <v>2955</v>
      </c>
    </row>
    <row r="42" spans="1:9" s="172" customFormat="1" ht="13.2" x14ac:dyDescent="0.3">
      <c r="A42" s="169" t="s">
        <v>470</v>
      </c>
      <c r="B42" s="170" t="s">
        <v>471</v>
      </c>
      <c r="C42" s="160" t="s">
        <v>472</v>
      </c>
      <c r="D42" s="188">
        <v>5000</v>
      </c>
      <c r="E42" s="180">
        <v>0.6</v>
      </c>
      <c r="F42" s="75">
        <f t="shared" si="0"/>
        <v>900</v>
      </c>
      <c r="G42" s="75">
        <f t="shared" si="1"/>
        <v>996.15384615384608</v>
      </c>
      <c r="H42" s="75">
        <f t="shared" si="2"/>
        <v>1103.8461538461538</v>
      </c>
      <c r="I42" s="75">
        <f t="shared" si="3"/>
        <v>3000</v>
      </c>
    </row>
    <row r="43" spans="1:9" s="172" customFormat="1" ht="13.2" x14ac:dyDescent="0.3">
      <c r="A43" s="169" t="s">
        <v>473</v>
      </c>
      <c r="B43" s="170" t="s">
        <v>474</v>
      </c>
      <c r="C43" s="161" t="s">
        <v>475</v>
      </c>
      <c r="D43" s="188">
        <v>200000</v>
      </c>
      <c r="E43" s="180">
        <v>0.6</v>
      </c>
      <c r="F43" s="75">
        <f t="shared" si="0"/>
        <v>36000</v>
      </c>
      <c r="G43" s="75">
        <f t="shared" si="1"/>
        <v>39846.153846153844</v>
      </c>
      <c r="H43" s="75">
        <f t="shared" si="2"/>
        <v>44153.846153846149</v>
      </c>
      <c r="I43" s="75">
        <f t="shared" si="3"/>
        <v>120000</v>
      </c>
    </row>
    <row r="44" spans="1:9" s="172" customFormat="1" ht="26.4" x14ac:dyDescent="0.3">
      <c r="A44" s="166" t="s">
        <v>476</v>
      </c>
      <c r="B44" s="170" t="s">
        <v>477</v>
      </c>
      <c r="C44" s="161" t="s">
        <v>478</v>
      </c>
      <c r="D44" s="188">
        <v>166659.1</v>
      </c>
      <c r="E44" s="180">
        <v>0.6</v>
      </c>
      <c r="F44" s="75">
        <f t="shared" si="0"/>
        <v>29998.637999999999</v>
      </c>
      <c r="G44" s="75">
        <f t="shared" si="1"/>
        <v>33203.62069230769</v>
      </c>
      <c r="H44" s="75">
        <f t="shared" si="2"/>
        <v>36793.20130769231</v>
      </c>
      <c r="I44" s="75">
        <f t="shared" si="3"/>
        <v>99995.46</v>
      </c>
    </row>
    <row r="45" spans="1:9" s="172" customFormat="1" ht="39.6" x14ac:dyDescent="0.3">
      <c r="A45" s="169" t="s">
        <v>479</v>
      </c>
      <c r="B45" s="170" t="s">
        <v>480</v>
      </c>
      <c r="C45" s="161" t="s">
        <v>481</v>
      </c>
      <c r="D45" s="188">
        <v>99079.58</v>
      </c>
      <c r="E45" s="180">
        <v>0.6</v>
      </c>
      <c r="F45" s="75">
        <f t="shared" si="0"/>
        <v>17834.324399999998</v>
      </c>
      <c r="G45" s="75">
        <f t="shared" si="1"/>
        <v>19739.700938461534</v>
      </c>
      <c r="H45" s="75">
        <f t="shared" si="2"/>
        <v>21873.722661538461</v>
      </c>
      <c r="I45" s="75">
        <f t="shared" si="3"/>
        <v>59447.748</v>
      </c>
    </row>
    <row r="46" spans="1:9" s="165" customFormat="1" ht="13.2" x14ac:dyDescent="0.3">
      <c r="A46" s="166" t="s">
        <v>482</v>
      </c>
      <c r="B46" s="170" t="s">
        <v>483</v>
      </c>
      <c r="C46" s="161" t="s">
        <v>484</v>
      </c>
      <c r="D46" s="188">
        <v>4666</v>
      </c>
      <c r="E46" s="180">
        <v>0.6</v>
      </c>
      <c r="F46" s="75">
        <f t="shared" si="0"/>
        <v>839.88</v>
      </c>
      <c r="G46" s="75">
        <f t="shared" si="1"/>
        <v>929.61076923076917</v>
      </c>
      <c r="H46" s="75">
        <f t="shared" si="2"/>
        <v>1030.1092307692306</v>
      </c>
      <c r="I46" s="75">
        <f t="shared" si="3"/>
        <v>2799.6</v>
      </c>
    </row>
    <row r="47" spans="1:9" s="172" customFormat="1" ht="39.6" x14ac:dyDescent="0.3">
      <c r="A47" s="169" t="s">
        <v>485</v>
      </c>
      <c r="B47" s="170" t="s">
        <v>486</v>
      </c>
      <c r="C47" s="161" t="s">
        <v>487</v>
      </c>
      <c r="D47" s="188">
        <v>5000</v>
      </c>
      <c r="E47" s="180">
        <v>0.6</v>
      </c>
      <c r="F47" s="75">
        <f t="shared" si="0"/>
        <v>900</v>
      </c>
      <c r="G47" s="75">
        <f t="shared" si="1"/>
        <v>996.15384615384608</v>
      </c>
      <c r="H47" s="75">
        <f t="shared" si="2"/>
        <v>1103.8461538461538</v>
      </c>
      <c r="I47" s="75">
        <f t="shared" si="3"/>
        <v>3000</v>
      </c>
    </row>
    <row r="48" spans="1:9" s="172" customFormat="1" ht="13.2" x14ac:dyDescent="0.3">
      <c r="A48" s="169" t="s">
        <v>488</v>
      </c>
      <c r="B48" s="170" t="s">
        <v>489</v>
      </c>
      <c r="C48" s="160" t="s">
        <v>490</v>
      </c>
      <c r="D48" s="188">
        <v>75000</v>
      </c>
      <c r="E48" s="180">
        <v>0.6</v>
      </c>
      <c r="F48" s="75">
        <f t="shared" si="0"/>
        <v>13500</v>
      </c>
      <c r="G48" s="75">
        <f t="shared" si="1"/>
        <v>14942.30769230769</v>
      </c>
      <c r="H48" s="75">
        <f t="shared" si="2"/>
        <v>16557.692307692309</v>
      </c>
      <c r="I48" s="75">
        <f t="shared" si="3"/>
        <v>45000</v>
      </c>
    </row>
    <row r="49" spans="1:9" s="172" customFormat="1" ht="13.2" x14ac:dyDescent="0.3">
      <c r="A49" s="167" t="s">
        <v>491</v>
      </c>
      <c r="B49" s="167" t="s">
        <v>492</v>
      </c>
      <c r="C49" s="161" t="s">
        <v>493</v>
      </c>
      <c r="D49" s="188">
        <v>109353.75</v>
      </c>
      <c r="E49" s="189">
        <v>0.6</v>
      </c>
      <c r="F49" s="75">
        <f t="shared" si="0"/>
        <v>19683.674999999999</v>
      </c>
      <c r="G49" s="75">
        <f t="shared" si="1"/>
        <v>21786.63173076923</v>
      </c>
      <c r="H49" s="75">
        <f t="shared" si="2"/>
        <v>24141.943269230767</v>
      </c>
      <c r="I49" s="75">
        <f t="shared" si="3"/>
        <v>65612.25</v>
      </c>
    </row>
    <row r="50" spans="1:9" s="172" customFormat="1" ht="13.2" x14ac:dyDescent="0.3">
      <c r="A50" s="167" t="s">
        <v>494</v>
      </c>
      <c r="B50" s="167" t="s">
        <v>495</v>
      </c>
      <c r="C50" s="161" t="s">
        <v>496</v>
      </c>
      <c r="D50" s="188">
        <v>200000</v>
      </c>
      <c r="E50" s="189">
        <v>0.6</v>
      </c>
      <c r="F50" s="75">
        <f t="shared" si="0"/>
        <v>36000</v>
      </c>
      <c r="G50" s="75">
        <f t="shared" si="1"/>
        <v>39846.153846153844</v>
      </c>
      <c r="H50" s="75">
        <f t="shared" si="2"/>
        <v>44153.846153846149</v>
      </c>
      <c r="I50" s="75">
        <f t="shared" si="3"/>
        <v>120000</v>
      </c>
    </row>
    <row r="51" spans="1:9" s="172" customFormat="1" ht="13.2" x14ac:dyDescent="0.3">
      <c r="A51" s="161" t="s">
        <v>497</v>
      </c>
      <c r="B51" s="170" t="s">
        <v>498</v>
      </c>
      <c r="C51" s="161" t="s">
        <v>499</v>
      </c>
      <c r="D51" s="188">
        <v>5000</v>
      </c>
      <c r="E51" s="163">
        <v>0.6</v>
      </c>
      <c r="F51" s="75">
        <f t="shared" si="0"/>
        <v>900</v>
      </c>
      <c r="G51" s="75">
        <f t="shared" si="1"/>
        <v>996.15384615384608</v>
      </c>
      <c r="H51" s="75">
        <f t="shared" si="2"/>
        <v>1103.8461538461538</v>
      </c>
      <c r="I51" s="75">
        <f t="shared" si="3"/>
        <v>3000</v>
      </c>
    </row>
    <row r="52" spans="1:9" s="172" customFormat="1" ht="13.2" x14ac:dyDescent="0.3">
      <c r="A52" s="161" t="s">
        <v>500</v>
      </c>
      <c r="B52" s="170" t="s">
        <v>501</v>
      </c>
      <c r="C52" s="161" t="s">
        <v>502</v>
      </c>
      <c r="D52" s="188">
        <v>50000</v>
      </c>
      <c r="E52" s="163">
        <v>0.6</v>
      </c>
      <c r="F52" s="75">
        <f t="shared" si="0"/>
        <v>9000</v>
      </c>
      <c r="G52" s="75">
        <f t="shared" si="1"/>
        <v>9961.538461538461</v>
      </c>
      <c r="H52" s="75">
        <f t="shared" si="2"/>
        <v>11038.461538461537</v>
      </c>
      <c r="I52" s="75">
        <f t="shared" si="3"/>
        <v>30000</v>
      </c>
    </row>
    <row r="53" spans="1:9" s="172" customFormat="1" ht="26.4" x14ac:dyDescent="0.3">
      <c r="A53" s="183" t="s">
        <v>503</v>
      </c>
      <c r="B53" s="170" t="s">
        <v>504</v>
      </c>
      <c r="C53" s="161" t="s">
        <v>505</v>
      </c>
      <c r="D53" s="178">
        <v>41666.660000000003</v>
      </c>
      <c r="E53" s="190">
        <v>0.6</v>
      </c>
      <c r="F53" s="75">
        <f t="shared" si="0"/>
        <v>7499.9988000000003</v>
      </c>
      <c r="G53" s="75">
        <f t="shared" si="1"/>
        <v>8301.2807230769231</v>
      </c>
      <c r="H53" s="75">
        <f t="shared" si="2"/>
        <v>9198.7164769230785</v>
      </c>
      <c r="I53" s="75">
        <f t="shared" si="3"/>
        <v>24999.996000000003</v>
      </c>
    </row>
    <row r="54" spans="1:9" s="172" customFormat="1" ht="13.2" x14ac:dyDescent="0.3">
      <c r="A54" s="166" t="s">
        <v>378</v>
      </c>
      <c r="B54" s="170" t="s">
        <v>506</v>
      </c>
      <c r="C54" s="161" t="s">
        <v>507</v>
      </c>
      <c r="D54" s="191">
        <v>30450</v>
      </c>
      <c r="E54" s="190">
        <v>0.6</v>
      </c>
      <c r="F54" s="75">
        <f t="shared" si="0"/>
        <v>5481</v>
      </c>
      <c r="G54" s="75">
        <f t="shared" si="1"/>
        <v>6066.576923076922</v>
      </c>
      <c r="H54" s="75">
        <f t="shared" si="2"/>
        <v>6722.4230769230771</v>
      </c>
      <c r="I54" s="75">
        <f t="shared" si="3"/>
        <v>18270</v>
      </c>
    </row>
    <row r="55" spans="1:9" s="172" customFormat="1" ht="13.2" x14ac:dyDescent="0.3">
      <c r="A55" s="161" t="s">
        <v>508</v>
      </c>
      <c r="B55" s="170" t="s">
        <v>509</v>
      </c>
      <c r="C55" s="161" t="s">
        <v>510</v>
      </c>
      <c r="D55" s="192">
        <v>43333.33</v>
      </c>
      <c r="E55" s="163">
        <v>0.6</v>
      </c>
      <c r="F55" s="75">
        <f t="shared" si="0"/>
        <v>7799.9993999999997</v>
      </c>
      <c r="G55" s="75">
        <f t="shared" si="1"/>
        <v>8633.3326692307674</v>
      </c>
      <c r="H55" s="75">
        <f t="shared" si="2"/>
        <v>9566.6659307692298</v>
      </c>
      <c r="I55" s="75">
        <f t="shared" si="3"/>
        <v>25999.998</v>
      </c>
    </row>
    <row r="56" spans="1:9" s="172" customFormat="1" ht="13.2" x14ac:dyDescent="0.3">
      <c r="A56" s="166" t="s">
        <v>511</v>
      </c>
      <c r="B56" s="170" t="s">
        <v>512</v>
      </c>
      <c r="C56" s="161" t="s">
        <v>513</v>
      </c>
      <c r="D56" s="191">
        <v>4583.33</v>
      </c>
      <c r="E56" s="180">
        <v>0.6</v>
      </c>
      <c r="F56" s="75">
        <f t="shared" si="0"/>
        <v>824.99940000000004</v>
      </c>
      <c r="G56" s="75">
        <f t="shared" si="1"/>
        <v>913.14036153846155</v>
      </c>
      <c r="H56" s="75">
        <f t="shared" si="2"/>
        <v>1011.8582384615383</v>
      </c>
      <c r="I56" s="75">
        <f t="shared" si="3"/>
        <v>2749.998</v>
      </c>
    </row>
    <row r="57" spans="1:9" s="172" customFormat="1" ht="26.4" x14ac:dyDescent="0.3">
      <c r="A57" s="166" t="s">
        <v>514</v>
      </c>
      <c r="B57" s="170" t="s">
        <v>515</v>
      </c>
      <c r="C57" s="161" t="s">
        <v>516</v>
      </c>
      <c r="D57" s="191">
        <v>55000</v>
      </c>
      <c r="E57" s="163">
        <v>0.6</v>
      </c>
      <c r="F57" s="75">
        <f t="shared" si="0"/>
        <v>9900</v>
      </c>
      <c r="G57" s="75">
        <f t="shared" si="1"/>
        <v>10957.692307692307</v>
      </c>
      <c r="H57" s="75">
        <f t="shared" si="2"/>
        <v>12142.307692307693</v>
      </c>
      <c r="I57" s="75">
        <f t="shared" si="3"/>
        <v>33000</v>
      </c>
    </row>
    <row r="58" spans="1:9" s="165" customFormat="1" ht="13.2" x14ac:dyDescent="0.2">
      <c r="A58" s="169" t="s">
        <v>458</v>
      </c>
      <c r="B58" s="170" t="s">
        <v>517</v>
      </c>
      <c r="C58" s="161" t="s">
        <v>518</v>
      </c>
      <c r="D58" s="193">
        <v>41666.660000000003</v>
      </c>
      <c r="E58" s="180">
        <v>0.6</v>
      </c>
      <c r="F58" s="75">
        <f t="shared" si="0"/>
        <v>7499.9988000000003</v>
      </c>
      <c r="G58" s="75">
        <f t="shared" si="1"/>
        <v>8301.2807230769231</v>
      </c>
      <c r="H58" s="75">
        <f t="shared" si="2"/>
        <v>9198.7164769230785</v>
      </c>
      <c r="I58" s="75">
        <f t="shared" si="3"/>
        <v>24999.996000000003</v>
      </c>
    </row>
    <row r="59" spans="1:9" s="165" customFormat="1" ht="13.2" x14ac:dyDescent="0.3">
      <c r="A59" s="169" t="s">
        <v>464</v>
      </c>
      <c r="B59" s="170" t="s">
        <v>519</v>
      </c>
      <c r="C59" s="160" t="s">
        <v>520</v>
      </c>
      <c r="D59" s="191">
        <v>38850</v>
      </c>
      <c r="E59" s="163">
        <v>0.6</v>
      </c>
      <c r="F59" s="75">
        <f t="shared" si="0"/>
        <v>6993</v>
      </c>
      <c r="G59" s="75">
        <f t="shared" si="1"/>
        <v>7740.1153846153838</v>
      </c>
      <c r="H59" s="75">
        <f t="shared" si="2"/>
        <v>8576.8846153846152</v>
      </c>
      <c r="I59" s="75">
        <f t="shared" si="3"/>
        <v>23310</v>
      </c>
    </row>
    <row r="60" spans="1:9" s="172" customFormat="1" ht="26.4" x14ac:dyDescent="0.3">
      <c r="A60" s="194" t="s">
        <v>521</v>
      </c>
      <c r="B60" s="170" t="s">
        <v>522</v>
      </c>
      <c r="C60" s="161" t="s">
        <v>523</v>
      </c>
      <c r="D60" s="188">
        <v>5000</v>
      </c>
      <c r="E60" s="180">
        <v>0.6</v>
      </c>
      <c r="F60" s="75">
        <f t="shared" si="0"/>
        <v>900</v>
      </c>
      <c r="G60" s="75">
        <f t="shared" si="1"/>
        <v>996.15384615384608</v>
      </c>
      <c r="H60" s="75">
        <f t="shared" si="2"/>
        <v>1103.8461538461538</v>
      </c>
      <c r="I60" s="75">
        <f t="shared" si="3"/>
        <v>3000</v>
      </c>
    </row>
    <row r="61" spans="1:9" s="196" customFormat="1" ht="13.2" x14ac:dyDescent="0.3">
      <c r="A61" s="166" t="s">
        <v>524</v>
      </c>
      <c r="B61" s="170" t="s">
        <v>525</v>
      </c>
      <c r="C61" s="161" t="s">
        <v>526</v>
      </c>
      <c r="D61" s="195">
        <v>4921</v>
      </c>
      <c r="E61" s="180">
        <v>0.6</v>
      </c>
      <c r="F61" s="75">
        <f t="shared" si="0"/>
        <v>885.78</v>
      </c>
      <c r="G61" s="75">
        <f t="shared" si="1"/>
        <v>980.41461538461522</v>
      </c>
      <c r="H61" s="75">
        <f t="shared" si="2"/>
        <v>1086.4053846153847</v>
      </c>
      <c r="I61" s="75">
        <f t="shared" si="3"/>
        <v>2952.6</v>
      </c>
    </row>
    <row r="62" spans="1:9" s="196" customFormat="1" ht="26.4" x14ac:dyDescent="0.3">
      <c r="A62" s="167" t="s">
        <v>527</v>
      </c>
      <c r="B62" s="167" t="s">
        <v>528</v>
      </c>
      <c r="C62" s="161" t="s">
        <v>529</v>
      </c>
      <c r="D62" s="195">
        <v>200000</v>
      </c>
      <c r="E62" s="180">
        <v>0.6</v>
      </c>
      <c r="F62" s="75">
        <f t="shared" si="0"/>
        <v>36000</v>
      </c>
      <c r="G62" s="75">
        <f t="shared" si="1"/>
        <v>39846.153846153844</v>
      </c>
      <c r="H62" s="75">
        <f t="shared" si="2"/>
        <v>44153.846153846149</v>
      </c>
      <c r="I62" s="75">
        <f t="shared" si="3"/>
        <v>120000</v>
      </c>
    </row>
    <row r="63" spans="1:9" s="196" customFormat="1" ht="39.6" x14ac:dyDescent="0.3">
      <c r="A63" s="167" t="s">
        <v>530</v>
      </c>
      <c r="B63" s="167" t="s">
        <v>531</v>
      </c>
      <c r="C63" s="161" t="s">
        <v>532</v>
      </c>
      <c r="D63" s="195">
        <v>200000</v>
      </c>
      <c r="E63" s="189">
        <v>0.6</v>
      </c>
      <c r="F63" s="75">
        <f t="shared" si="0"/>
        <v>36000</v>
      </c>
      <c r="G63" s="75">
        <f t="shared" si="1"/>
        <v>39846.153846153844</v>
      </c>
      <c r="H63" s="75">
        <f t="shared" si="2"/>
        <v>44153.846153846149</v>
      </c>
      <c r="I63" s="75">
        <f t="shared" si="3"/>
        <v>120000</v>
      </c>
    </row>
    <row r="64" spans="1:9" s="196" customFormat="1" ht="26.4" x14ac:dyDescent="0.3">
      <c r="A64" s="197" t="s">
        <v>533</v>
      </c>
      <c r="B64" s="170" t="s">
        <v>534</v>
      </c>
      <c r="C64" s="161" t="s">
        <v>535</v>
      </c>
      <c r="D64" s="195">
        <v>200000</v>
      </c>
      <c r="E64" s="189">
        <v>0.6</v>
      </c>
      <c r="F64" s="75">
        <f t="shared" si="0"/>
        <v>36000</v>
      </c>
      <c r="G64" s="75">
        <f t="shared" si="1"/>
        <v>39846.153846153844</v>
      </c>
      <c r="H64" s="75">
        <f t="shared" si="2"/>
        <v>44153.846153846149</v>
      </c>
      <c r="I64" s="75">
        <f t="shared" si="3"/>
        <v>120000</v>
      </c>
    </row>
    <row r="65" spans="1:9" s="198" customFormat="1" ht="13.2" x14ac:dyDescent="0.3">
      <c r="A65" s="166" t="s">
        <v>428</v>
      </c>
      <c r="B65" s="170" t="s">
        <v>536</v>
      </c>
      <c r="C65" s="161" t="s">
        <v>537</v>
      </c>
      <c r="D65" s="195">
        <v>187000</v>
      </c>
      <c r="E65" s="163">
        <v>0.6</v>
      </c>
      <c r="F65" s="75">
        <f t="shared" si="0"/>
        <v>33660</v>
      </c>
      <c r="G65" s="75">
        <f t="shared" si="1"/>
        <v>37256.153846153844</v>
      </c>
      <c r="H65" s="75">
        <f t="shared" si="2"/>
        <v>41283.846153846149</v>
      </c>
      <c r="I65" s="75">
        <f t="shared" si="3"/>
        <v>112200</v>
      </c>
    </row>
    <row r="66" spans="1:9" s="165" customFormat="1" ht="13.2" x14ac:dyDescent="0.3">
      <c r="A66" s="177" t="s">
        <v>524</v>
      </c>
      <c r="B66" s="170" t="s">
        <v>538</v>
      </c>
      <c r="C66" s="161" t="s">
        <v>539</v>
      </c>
      <c r="D66" s="195">
        <v>154512</v>
      </c>
      <c r="E66" s="163">
        <v>0.56365341999999996</v>
      </c>
      <c r="F66" s="75">
        <f t="shared" si="0"/>
        <v>26127.365169311997</v>
      </c>
      <c r="G66" s="75">
        <f t="shared" si="1"/>
        <v>28918.750336973535</v>
      </c>
      <c r="H66" s="75">
        <f t="shared" si="2"/>
        <v>32045.101724754455</v>
      </c>
      <c r="I66" s="75">
        <f t="shared" si="3"/>
        <v>87091.217231039991</v>
      </c>
    </row>
    <row r="67" spans="1:9" s="165" customFormat="1" ht="13.2" x14ac:dyDescent="0.3">
      <c r="A67" s="161" t="s">
        <v>540</v>
      </c>
      <c r="B67" s="170" t="s">
        <v>541</v>
      </c>
      <c r="C67" s="161" t="s">
        <v>542</v>
      </c>
      <c r="D67" s="195">
        <v>39490.46</v>
      </c>
      <c r="E67" s="163">
        <v>0.6</v>
      </c>
      <c r="F67" s="75">
        <f t="shared" si="0"/>
        <v>7108.282799999999</v>
      </c>
      <c r="G67" s="75">
        <f t="shared" si="1"/>
        <v>7867.7147230769206</v>
      </c>
      <c r="H67" s="75">
        <f t="shared" si="2"/>
        <v>8718.2784769230766</v>
      </c>
      <c r="I67" s="75">
        <f t="shared" si="3"/>
        <v>23694.275999999998</v>
      </c>
    </row>
    <row r="68" spans="1:9" s="165" customFormat="1" ht="13.2" x14ac:dyDescent="0.3">
      <c r="A68" s="166" t="s">
        <v>530</v>
      </c>
      <c r="B68" s="170" t="s">
        <v>543</v>
      </c>
      <c r="C68" s="161" t="s">
        <v>544</v>
      </c>
      <c r="D68" s="195">
        <v>4900</v>
      </c>
      <c r="E68" s="180">
        <v>0.6</v>
      </c>
      <c r="F68" s="75">
        <f t="shared" si="0"/>
        <v>882</v>
      </c>
      <c r="G68" s="75">
        <f t="shared" si="1"/>
        <v>976.23076923076906</v>
      </c>
      <c r="H68" s="75">
        <f t="shared" si="2"/>
        <v>1081.7692307692307</v>
      </c>
      <c r="I68" s="75">
        <f t="shared" si="3"/>
        <v>2940</v>
      </c>
    </row>
    <row r="69" spans="1:9" s="165" customFormat="1" ht="26.4" x14ac:dyDescent="0.3">
      <c r="A69" s="159" t="s">
        <v>545</v>
      </c>
      <c r="B69" s="170" t="s">
        <v>546</v>
      </c>
      <c r="C69" s="161" t="s">
        <v>547</v>
      </c>
      <c r="D69" s="199">
        <v>158262</v>
      </c>
      <c r="E69" s="180">
        <v>0.6</v>
      </c>
      <c r="F69" s="75">
        <f t="shared" si="0"/>
        <v>28487.16</v>
      </c>
      <c r="G69" s="75">
        <f t="shared" si="1"/>
        <v>31530.659999999996</v>
      </c>
      <c r="H69" s="75">
        <f t="shared" si="2"/>
        <v>34939.379999999997</v>
      </c>
      <c r="I69" s="75">
        <f t="shared" si="3"/>
        <v>94957.2</v>
      </c>
    </row>
    <row r="70" spans="1:9" s="165" customFormat="1" ht="26.4" x14ac:dyDescent="0.3">
      <c r="A70" s="169" t="s">
        <v>548</v>
      </c>
      <c r="B70" s="170" t="s">
        <v>549</v>
      </c>
      <c r="C70" s="161" t="s">
        <v>550</v>
      </c>
      <c r="D70" s="195">
        <v>4646</v>
      </c>
      <c r="E70" s="180">
        <v>0.6</v>
      </c>
      <c r="F70" s="75">
        <f t="shared" ref="F70:F113" si="4">I70*30%</f>
        <v>836.28</v>
      </c>
      <c r="G70" s="75">
        <f t="shared" ref="G70:G113" si="5">I70*(3700/7800)*70%</f>
        <v>925.62615384615367</v>
      </c>
      <c r="H70" s="75">
        <f t="shared" ref="H70:H113" si="6">I70*(4100/7800)*70%</f>
        <v>1025.6938461538462</v>
      </c>
      <c r="I70" s="75">
        <f t="shared" ref="I70:I113" si="7">D70*E70</f>
        <v>2787.6</v>
      </c>
    </row>
    <row r="71" spans="1:9" s="172" customFormat="1" ht="13.2" x14ac:dyDescent="0.3">
      <c r="A71" s="200" t="s">
        <v>551</v>
      </c>
      <c r="B71" s="170" t="s">
        <v>552</v>
      </c>
      <c r="C71" s="161" t="s">
        <v>553</v>
      </c>
      <c r="D71" s="195">
        <v>100000</v>
      </c>
      <c r="E71" s="201">
        <v>0.57499999999999996</v>
      </c>
      <c r="F71" s="75">
        <f t="shared" si="4"/>
        <v>17249.999999999996</v>
      </c>
      <c r="G71" s="75">
        <f t="shared" si="5"/>
        <v>19092.948717948711</v>
      </c>
      <c r="H71" s="75">
        <f t="shared" si="6"/>
        <v>21157.051282051281</v>
      </c>
      <c r="I71" s="75">
        <f t="shared" si="7"/>
        <v>57499.999999999993</v>
      </c>
    </row>
    <row r="72" spans="1:9" s="165" customFormat="1" ht="16.5" customHeight="1" x14ac:dyDescent="0.3">
      <c r="A72" s="202" t="s">
        <v>554</v>
      </c>
      <c r="B72" s="203" t="s">
        <v>555</v>
      </c>
      <c r="C72" s="204" t="s">
        <v>556</v>
      </c>
      <c r="D72" s="205">
        <v>270900</v>
      </c>
      <c r="E72" s="206">
        <f ca="1">I72/D72</f>
        <v>0.44296788482834992</v>
      </c>
      <c r="F72" s="75">
        <f t="shared" ca="1" si="4"/>
        <v>36000</v>
      </c>
      <c r="G72" s="75">
        <f t="shared" ca="1" si="5"/>
        <v>39846.153846153844</v>
      </c>
      <c r="H72" s="75">
        <f t="shared" ca="1" si="6"/>
        <v>44153.846153846149</v>
      </c>
      <c r="I72" s="75">
        <f t="shared" ca="1" si="7"/>
        <v>120000</v>
      </c>
    </row>
    <row r="73" spans="1:9" s="165" customFormat="1" ht="39.6" x14ac:dyDescent="0.3">
      <c r="A73" s="167" t="s">
        <v>557</v>
      </c>
      <c r="B73" s="170" t="s">
        <v>558</v>
      </c>
      <c r="C73" s="161" t="s">
        <v>559</v>
      </c>
      <c r="D73" s="77">
        <v>4984.6000000000004</v>
      </c>
      <c r="E73" s="180">
        <v>0.6</v>
      </c>
      <c r="F73" s="75">
        <f t="shared" si="4"/>
        <v>897.22800000000007</v>
      </c>
      <c r="G73" s="75">
        <f t="shared" si="5"/>
        <v>993.08569230769228</v>
      </c>
      <c r="H73" s="75">
        <f t="shared" si="6"/>
        <v>1100.4463076923078</v>
      </c>
      <c r="I73" s="75">
        <f t="shared" si="7"/>
        <v>2990.76</v>
      </c>
    </row>
    <row r="74" spans="1:9" s="172" customFormat="1" ht="26.4" x14ac:dyDescent="0.3">
      <c r="A74" s="166" t="s">
        <v>560</v>
      </c>
      <c r="B74" s="170" t="s">
        <v>561</v>
      </c>
      <c r="C74" s="161" t="s">
        <v>562</v>
      </c>
      <c r="D74" s="77">
        <v>9250</v>
      </c>
      <c r="E74" s="180">
        <f ca="1">I74/D74</f>
        <v>0.1891891891891892</v>
      </c>
      <c r="F74" s="75">
        <f t="shared" ca="1" si="4"/>
        <v>36000</v>
      </c>
      <c r="G74" s="75">
        <f t="shared" ca="1" si="5"/>
        <v>39846.153846153844</v>
      </c>
      <c r="H74" s="75">
        <f t="shared" ca="1" si="6"/>
        <v>44153.846153846149</v>
      </c>
      <c r="I74" s="75">
        <f t="shared" ca="1" si="7"/>
        <v>120000</v>
      </c>
    </row>
    <row r="75" spans="1:9" s="165" customFormat="1" ht="26.4" x14ac:dyDescent="0.3">
      <c r="A75" s="166" t="s">
        <v>563</v>
      </c>
      <c r="B75" s="170" t="s">
        <v>564</v>
      </c>
      <c r="C75" s="161" t="s">
        <v>565</v>
      </c>
      <c r="D75" s="77">
        <v>209516.57</v>
      </c>
      <c r="E75" s="163">
        <v>0.57250000000000001</v>
      </c>
      <c r="F75" s="75">
        <f t="shared" si="4"/>
        <v>35984.470897500003</v>
      </c>
      <c r="G75" s="75">
        <f t="shared" si="5"/>
        <v>39828.965651506413</v>
      </c>
      <c r="H75" s="75">
        <f t="shared" si="6"/>
        <v>44134.79977599359</v>
      </c>
      <c r="I75" s="75">
        <f t="shared" si="7"/>
        <v>119948.23632500001</v>
      </c>
    </row>
    <row r="76" spans="1:9" s="172" customFormat="1" ht="13.2" x14ac:dyDescent="0.3">
      <c r="A76" s="166" t="s">
        <v>566</v>
      </c>
      <c r="B76" s="170" t="s">
        <v>567</v>
      </c>
      <c r="C76" s="161" t="s">
        <v>568</v>
      </c>
      <c r="D76" s="179">
        <v>41666.660000000003</v>
      </c>
      <c r="E76" s="180">
        <v>0.6</v>
      </c>
      <c r="F76" s="75">
        <f t="shared" si="4"/>
        <v>7499.9988000000003</v>
      </c>
      <c r="G76" s="75">
        <f t="shared" si="5"/>
        <v>8301.2807230769231</v>
      </c>
      <c r="H76" s="75">
        <f t="shared" si="6"/>
        <v>9198.7164769230785</v>
      </c>
      <c r="I76" s="75">
        <f t="shared" si="7"/>
        <v>24999.996000000003</v>
      </c>
    </row>
    <row r="77" spans="1:9" s="172" customFormat="1" ht="33" customHeight="1" x14ac:dyDescent="0.3">
      <c r="A77" s="169" t="s">
        <v>569</v>
      </c>
      <c r="B77" s="170" t="s">
        <v>570</v>
      </c>
      <c r="C77" s="161" t="s">
        <v>571</v>
      </c>
      <c r="D77" s="179">
        <v>4963.8</v>
      </c>
      <c r="E77" s="180">
        <v>0.6</v>
      </c>
      <c r="F77" s="75">
        <f t="shared" si="4"/>
        <v>893.48400000000004</v>
      </c>
      <c r="G77" s="75">
        <f t="shared" si="5"/>
        <v>988.94169230769216</v>
      </c>
      <c r="H77" s="75">
        <f t="shared" si="6"/>
        <v>1095.8543076923079</v>
      </c>
      <c r="I77" s="75">
        <f t="shared" si="7"/>
        <v>2978.28</v>
      </c>
    </row>
    <row r="78" spans="1:9" s="172" customFormat="1" ht="37.5" customHeight="1" x14ac:dyDescent="0.3">
      <c r="A78" s="166" t="s">
        <v>572</v>
      </c>
      <c r="B78" s="170" t="s">
        <v>573</v>
      </c>
      <c r="C78" s="161" t="s">
        <v>574</v>
      </c>
      <c r="D78" s="77">
        <v>184864.99</v>
      </c>
      <c r="E78" s="180">
        <v>0.6</v>
      </c>
      <c r="F78" s="75">
        <f t="shared" si="4"/>
        <v>33275.698199999999</v>
      </c>
      <c r="G78" s="75">
        <f t="shared" si="5"/>
        <v>36830.794161538455</v>
      </c>
      <c r="H78" s="75">
        <f t="shared" si="6"/>
        <v>40812.501638461537</v>
      </c>
      <c r="I78" s="75">
        <f t="shared" si="7"/>
        <v>110918.99399999999</v>
      </c>
    </row>
    <row r="79" spans="1:9" s="172" customFormat="1" ht="13.2" x14ac:dyDescent="0.3">
      <c r="A79" s="161" t="s">
        <v>455</v>
      </c>
      <c r="B79" s="170" t="s">
        <v>575</v>
      </c>
      <c r="C79" s="161" t="s">
        <v>576</v>
      </c>
      <c r="D79" s="77">
        <v>200000</v>
      </c>
      <c r="E79" s="163">
        <v>0.6</v>
      </c>
      <c r="F79" s="75">
        <f t="shared" si="4"/>
        <v>36000</v>
      </c>
      <c r="G79" s="75">
        <f t="shared" si="5"/>
        <v>39846.153846153844</v>
      </c>
      <c r="H79" s="75">
        <f t="shared" si="6"/>
        <v>44153.846153846149</v>
      </c>
      <c r="I79" s="75">
        <f t="shared" si="7"/>
        <v>120000</v>
      </c>
    </row>
    <row r="80" spans="1:9" s="172" customFormat="1" ht="26.4" x14ac:dyDescent="0.3">
      <c r="A80" s="166" t="s">
        <v>24</v>
      </c>
      <c r="B80" s="170" t="s">
        <v>577</v>
      </c>
      <c r="C80" s="161" t="s">
        <v>578</v>
      </c>
      <c r="D80" s="77">
        <v>200000</v>
      </c>
      <c r="E80" s="184">
        <v>0.6</v>
      </c>
      <c r="F80" s="75">
        <f t="shared" si="4"/>
        <v>36000</v>
      </c>
      <c r="G80" s="75">
        <f t="shared" si="5"/>
        <v>39846.153846153844</v>
      </c>
      <c r="H80" s="75">
        <f t="shared" si="6"/>
        <v>44153.846153846149</v>
      </c>
      <c r="I80" s="75">
        <f t="shared" si="7"/>
        <v>120000</v>
      </c>
    </row>
    <row r="81" spans="1:9" s="172" customFormat="1" ht="13.2" x14ac:dyDescent="0.3">
      <c r="A81" s="166" t="s">
        <v>579</v>
      </c>
      <c r="B81" s="170" t="s">
        <v>580</v>
      </c>
      <c r="C81" s="161" t="s">
        <v>581</v>
      </c>
      <c r="D81" s="77">
        <v>200000</v>
      </c>
      <c r="E81" s="184">
        <v>0.6</v>
      </c>
      <c r="F81" s="75">
        <f t="shared" si="4"/>
        <v>36000</v>
      </c>
      <c r="G81" s="75">
        <f t="shared" si="5"/>
        <v>39846.153846153844</v>
      </c>
      <c r="H81" s="75">
        <f t="shared" si="6"/>
        <v>44153.846153846149</v>
      </c>
      <c r="I81" s="75">
        <f t="shared" si="7"/>
        <v>120000</v>
      </c>
    </row>
    <row r="82" spans="1:9" s="172" customFormat="1" ht="38.25" customHeight="1" x14ac:dyDescent="0.3">
      <c r="A82" s="169" t="s">
        <v>545</v>
      </c>
      <c r="B82" s="170" t="s">
        <v>582</v>
      </c>
      <c r="C82" s="161" t="s">
        <v>583</v>
      </c>
      <c r="D82" s="77">
        <v>136731.35999999999</v>
      </c>
      <c r="E82" s="180">
        <v>0.6</v>
      </c>
      <c r="F82" s="75">
        <f t="shared" si="4"/>
        <v>24611.644799999998</v>
      </c>
      <c r="G82" s="75">
        <f t="shared" si="5"/>
        <v>27241.094030769225</v>
      </c>
      <c r="H82" s="75">
        <f t="shared" si="6"/>
        <v>30186.077169230764</v>
      </c>
      <c r="I82" s="75">
        <f t="shared" si="7"/>
        <v>82038.815999999992</v>
      </c>
    </row>
    <row r="83" spans="1:9" s="172" customFormat="1" ht="13.2" x14ac:dyDescent="0.3">
      <c r="A83" s="166" t="s">
        <v>438</v>
      </c>
      <c r="B83" s="170" t="s">
        <v>584</v>
      </c>
      <c r="C83" s="160" t="s">
        <v>585</v>
      </c>
      <c r="D83" s="77">
        <v>118387</v>
      </c>
      <c r="E83" s="180">
        <v>0.6</v>
      </c>
      <c r="F83" s="75">
        <f t="shared" si="4"/>
        <v>21309.66</v>
      </c>
      <c r="G83" s="75">
        <f t="shared" si="5"/>
        <v>23586.333076923074</v>
      </c>
      <c r="H83" s="75">
        <f t="shared" si="6"/>
        <v>26136.206923076923</v>
      </c>
      <c r="I83" s="75">
        <f t="shared" si="7"/>
        <v>71032.2</v>
      </c>
    </row>
    <row r="84" spans="1:9" s="172" customFormat="1" ht="13.2" x14ac:dyDescent="0.3">
      <c r="A84" s="183" t="s">
        <v>438</v>
      </c>
      <c r="B84" s="170" t="s">
        <v>586</v>
      </c>
      <c r="C84" s="160" t="s">
        <v>587</v>
      </c>
      <c r="D84" s="178">
        <v>41666.660000000003</v>
      </c>
      <c r="E84" s="180">
        <v>0.6</v>
      </c>
      <c r="F84" s="75">
        <f t="shared" si="4"/>
        <v>7499.9988000000003</v>
      </c>
      <c r="G84" s="75">
        <f t="shared" si="5"/>
        <v>8301.2807230769231</v>
      </c>
      <c r="H84" s="75">
        <f t="shared" si="6"/>
        <v>9198.7164769230785</v>
      </c>
      <c r="I84" s="75">
        <f t="shared" si="7"/>
        <v>24999.996000000003</v>
      </c>
    </row>
    <row r="85" spans="1:9" s="172" customFormat="1" ht="26.4" x14ac:dyDescent="0.3">
      <c r="A85" s="183" t="s">
        <v>588</v>
      </c>
      <c r="B85" s="170" t="s">
        <v>589</v>
      </c>
      <c r="C85" s="161" t="s">
        <v>590</v>
      </c>
      <c r="D85" s="178">
        <v>41666.660000000003</v>
      </c>
      <c r="E85" s="180">
        <v>0.6</v>
      </c>
      <c r="F85" s="75">
        <f t="shared" si="4"/>
        <v>7499.9988000000003</v>
      </c>
      <c r="G85" s="75">
        <f t="shared" si="5"/>
        <v>8301.2807230769231</v>
      </c>
      <c r="H85" s="75">
        <f t="shared" si="6"/>
        <v>9198.7164769230785</v>
      </c>
      <c r="I85" s="75">
        <f t="shared" si="7"/>
        <v>24999.996000000003</v>
      </c>
    </row>
    <row r="86" spans="1:9" s="172" customFormat="1" ht="39.6" x14ac:dyDescent="0.3">
      <c r="A86" s="169" t="s">
        <v>591</v>
      </c>
      <c r="B86" s="170" t="s">
        <v>592</v>
      </c>
      <c r="C86" s="161" t="s">
        <v>593</v>
      </c>
      <c r="D86" s="179">
        <v>41666.660000000003</v>
      </c>
      <c r="E86" s="180">
        <v>0.6</v>
      </c>
      <c r="F86" s="75">
        <f t="shared" si="4"/>
        <v>7499.9988000000003</v>
      </c>
      <c r="G86" s="75">
        <f t="shared" si="5"/>
        <v>8301.2807230769231</v>
      </c>
      <c r="H86" s="75">
        <f t="shared" si="6"/>
        <v>9198.7164769230785</v>
      </c>
      <c r="I86" s="75">
        <f t="shared" si="7"/>
        <v>24999.996000000003</v>
      </c>
    </row>
    <row r="87" spans="1:9" s="172" customFormat="1" ht="26.4" x14ac:dyDescent="0.3">
      <c r="A87" s="166" t="s">
        <v>594</v>
      </c>
      <c r="B87" s="170" t="s">
        <v>595</v>
      </c>
      <c r="C87" s="161" t="s">
        <v>596</v>
      </c>
      <c r="D87" s="179">
        <v>41666.660000000003</v>
      </c>
      <c r="E87" s="180">
        <v>0.6</v>
      </c>
      <c r="F87" s="75">
        <f t="shared" si="4"/>
        <v>7499.9988000000003</v>
      </c>
      <c r="G87" s="75">
        <f t="shared" si="5"/>
        <v>8301.2807230769231</v>
      </c>
      <c r="H87" s="75">
        <f t="shared" si="6"/>
        <v>9198.7164769230785</v>
      </c>
      <c r="I87" s="75">
        <f t="shared" si="7"/>
        <v>24999.996000000003</v>
      </c>
    </row>
    <row r="88" spans="1:9" s="172" customFormat="1" ht="13.2" x14ac:dyDescent="0.3">
      <c r="A88" s="166" t="s">
        <v>12</v>
      </c>
      <c r="B88" s="170" t="s">
        <v>597</v>
      </c>
      <c r="C88" s="161" t="s">
        <v>598</v>
      </c>
      <c r="D88" s="179">
        <v>41666.660000000003</v>
      </c>
      <c r="E88" s="180">
        <v>0.6</v>
      </c>
      <c r="F88" s="75">
        <f t="shared" si="4"/>
        <v>7499.9988000000003</v>
      </c>
      <c r="G88" s="75">
        <f t="shared" si="5"/>
        <v>8301.2807230769231</v>
      </c>
      <c r="H88" s="75">
        <f t="shared" si="6"/>
        <v>9198.7164769230785</v>
      </c>
      <c r="I88" s="75">
        <f t="shared" si="7"/>
        <v>24999.996000000003</v>
      </c>
    </row>
    <row r="89" spans="1:9" s="172" customFormat="1" ht="26.4" x14ac:dyDescent="0.3">
      <c r="A89" s="204" t="s">
        <v>527</v>
      </c>
      <c r="B89" s="203" t="s">
        <v>599</v>
      </c>
      <c r="C89" s="204" t="s">
        <v>600</v>
      </c>
      <c r="D89" s="207">
        <v>41666.660000000003</v>
      </c>
      <c r="E89" s="206">
        <v>0.6</v>
      </c>
      <c r="F89" s="75">
        <f t="shared" si="4"/>
        <v>7499.9988000000003</v>
      </c>
      <c r="G89" s="75">
        <f t="shared" si="5"/>
        <v>8301.2807230769231</v>
      </c>
      <c r="H89" s="75">
        <f t="shared" si="6"/>
        <v>9198.7164769230785</v>
      </c>
      <c r="I89" s="75">
        <f t="shared" si="7"/>
        <v>24999.996000000003</v>
      </c>
    </row>
    <row r="90" spans="1:9" s="165" customFormat="1" ht="13.2" x14ac:dyDescent="0.3">
      <c r="A90" s="169" t="s">
        <v>601</v>
      </c>
      <c r="B90" s="170" t="s">
        <v>602</v>
      </c>
      <c r="C90" s="160" t="s">
        <v>603</v>
      </c>
      <c r="D90" s="77">
        <v>4304.8100000000004</v>
      </c>
      <c r="E90" s="180">
        <v>0.6</v>
      </c>
      <c r="F90" s="75">
        <f t="shared" si="4"/>
        <v>774.86579999999992</v>
      </c>
      <c r="G90" s="75">
        <f t="shared" si="5"/>
        <v>857.65060769230752</v>
      </c>
      <c r="H90" s="75">
        <f t="shared" si="6"/>
        <v>950.3695923076923</v>
      </c>
      <c r="I90" s="75">
        <f t="shared" si="7"/>
        <v>2582.886</v>
      </c>
    </row>
    <row r="91" spans="1:9" s="165" customFormat="1" ht="26.4" x14ac:dyDescent="0.3">
      <c r="A91" s="166" t="s">
        <v>604</v>
      </c>
      <c r="B91" s="170" t="s">
        <v>605</v>
      </c>
      <c r="C91" s="161" t="s">
        <v>606</v>
      </c>
      <c r="D91" s="77">
        <v>5000</v>
      </c>
      <c r="E91" s="180">
        <v>0.6</v>
      </c>
      <c r="F91" s="75">
        <f t="shared" si="4"/>
        <v>900</v>
      </c>
      <c r="G91" s="75">
        <f t="shared" si="5"/>
        <v>996.15384615384608</v>
      </c>
      <c r="H91" s="75">
        <f t="shared" si="6"/>
        <v>1103.8461538461538</v>
      </c>
      <c r="I91" s="75">
        <f t="shared" si="7"/>
        <v>3000</v>
      </c>
    </row>
    <row r="92" spans="1:9" s="172" customFormat="1" ht="13.2" x14ac:dyDescent="0.3">
      <c r="A92" s="197" t="s">
        <v>607</v>
      </c>
      <c r="B92" s="197" t="s">
        <v>608</v>
      </c>
      <c r="C92" s="161" t="s">
        <v>609</v>
      </c>
      <c r="D92" s="77">
        <v>200000</v>
      </c>
      <c r="E92" s="189">
        <v>0.6</v>
      </c>
      <c r="F92" s="75">
        <f t="shared" si="4"/>
        <v>36000</v>
      </c>
      <c r="G92" s="75">
        <f t="shared" si="5"/>
        <v>39846.153846153844</v>
      </c>
      <c r="H92" s="75">
        <f t="shared" si="6"/>
        <v>44153.846153846149</v>
      </c>
      <c r="I92" s="75">
        <f t="shared" si="7"/>
        <v>120000</v>
      </c>
    </row>
    <row r="93" spans="1:9" s="172" customFormat="1" ht="26.4" x14ac:dyDescent="0.3">
      <c r="A93" s="161" t="s">
        <v>610</v>
      </c>
      <c r="B93" s="170" t="s">
        <v>611</v>
      </c>
      <c r="C93" s="161" t="s">
        <v>612</v>
      </c>
      <c r="D93" s="77">
        <v>3925</v>
      </c>
      <c r="E93" s="163">
        <v>0.6</v>
      </c>
      <c r="F93" s="75">
        <f t="shared" si="4"/>
        <v>706.5</v>
      </c>
      <c r="G93" s="75">
        <f t="shared" si="5"/>
        <v>781.98076923076917</v>
      </c>
      <c r="H93" s="75">
        <f t="shared" si="6"/>
        <v>866.51923076923083</v>
      </c>
      <c r="I93" s="75">
        <f t="shared" si="7"/>
        <v>2355</v>
      </c>
    </row>
    <row r="94" spans="1:9" s="172" customFormat="1" ht="13.2" x14ac:dyDescent="0.3">
      <c r="A94" s="161" t="s">
        <v>412</v>
      </c>
      <c r="B94" s="170" t="s">
        <v>613</v>
      </c>
      <c r="C94" s="161" t="s">
        <v>614</v>
      </c>
      <c r="D94" s="77">
        <v>5000</v>
      </c>
      <c r="E94" s="163">
        <v>0.6</v>
      </c>
      <c r="F94" s="75">
        <f t="shared" si="4"/>
        <v>900</v>
      </c>
      <c r="G94" s="75">
        <f t="shared" si="5"/>
        <v>996.15384615384608</v>
      </c>
      <c r="H94" s="75">
        <f t="shared" si="6"/>
        <v>1103.8461538461538</v>
      </c>
      <c r="I94" s="75">
        <f t="shared" si="7"/>
        <v>3000</v>
      </c>
    </row>
    <row r="95" spans="1:9" s="172" customFormat="1" ht="29.25" customHeight="1" x14ac:dyDescent="0.3">
      <c r="A95" s="161" t="s">
        <v>615</v>
      </c>
      <c r="B95" s="170" t="s">
        <v>616</v>
      </c>
      <c r="C95" s="161" t="s">
        <v>617</v>
      </c>
      <c r="D95" s="77">
        <v>5000</v>
      </c>
      <c r="E95" s="163">
        <v>0.6</v>
      </c>
      <c r="F95" s="75">
        <f t="shared" si="4"/>
        <v>900</v>
      </c>
      <c r="G95" s="75">
        <f t="shared" si="5"/>
        <v>996.15384615384608</v>
      </c>
      <c r="H95" s="75">
        <f t="shared" si="6"/>
        <v>1103.8461538461538</v>
      </c>
      <c r="I95" s="75">
        <f t="shared" si="7"/>
        <v>3000</v>
      </c>
    </row>
    <row r="96" spans="1:9" s="172" customFormat="1" ht="13.2" x14ac:dyDescent="0.3">
      <c r="A96" s="177" t="s">
        <v>420</v>
      </c>
      <c r="B96" s="170" t="s">
        <v>618</v>
      </c>
      <c r="C96" s="161" t="s">
        <v>619</v>
      </c>
      <c r="D96" s="77">
        <v>5000</v>
      </c>
      <c r="E96" s="163">
        <v>0.6</v>
      </c>
      <c r="F96" s="75">
        <f t="shared" si="4"/>
        <v>900</v>
      </c>
      <c r="G96" s="75">
        <f t="shared" si="5"/>
        <v>996.15384615384608</v>
      </c>
      <c r="H96" s="75">
        <f t="shared" si="6"/>
        <v>1103.8461538461538</v>
      </c>
      <c r="I96" s="75">
        <f t="shared" si="7"/>
        <v>3000</v>
      </c>
    </row>
    <row r="97" spans="1:9" s="172" customFormat="1" ht="39.6" x14ac:dyDescent="0.3">
      <c r="A97" s="166" t="s">
        <v>588</v>
      </c>
      <c r="B97" s="170" t="s">
        <v>620</v>
      </c>
      <c r="C97" s="161" t="s">
        <v>621</v>
      </c>
      <c r="D97" s="77">
        <v>44390</v>
      </c>
      <c r="E97" s="180">
        <v>0.6</v>
      </c>
      <c r="F97" s="75">
        <f t="shared" si="4"/>
        <v>7990.2</v>
      </c>
      <c r="G97" s="75">
        <f t="shared" si="5"/>
        <v>8843.8538461538446</v>
      </c>
      <c r="H97" s="75">
        <f t="shared" si="6"/>
        <v>9799.9461538461546</v>
      </c>
      <c r="I97" s="75">
        <f t="shared" si="7"/>
        <v>26634</v>
      </c>
    </row>
    <row r="98" spans="1:9" s="172" customFormat="1" ht="13.2" x14ac:dyDescent="0.3">
      <c r="A98" s="169" t="s">
        <v>622</v>
      </c>
      <c r="B98" s="170" t="s">
        <v>623</v>
      </c>
      <c r="C98" s="161" t="s">
        <v>624</v>
      </c>
      <c r="D98" s="77">
        <v>100000</v>
      </c>
      <c r="E98" s="184">
        <v>0.6</v>
      </c>
      <c r="F98" s="75">
        <f t="shared" si="4"/>
        <v>18000</v>
      </c>
      <c r="G98" s="75">
        <f t="shared" si="5"/>
        <v>19923.076923076922</v>
      </c>
      <c r="H98" s="75">
        <f t="shared" si="6"/>
        <v>22076.923076923074</v>
      </c>
      <c r="I98" s="75">
        <f t="shared" si="7"/>
        <v>60000</v>
      </c>
    </row>
    <row r="99" spans="1:9" s="172" customFormat="1" ht="26.4" x14ac:dyDescent="0.3">
      <c r="A99" s="166" t="s">
        <v>24</v>
      </c>
      <c r="B99" s="170" t="s">
        <v>625</v>
      </c>
      <c r="C99" s="161" t="s">
        <v>626</v>
      </c>
      <c r="D99" s="77">
        <v>28925.62</v>
      </c>
      <c r="E99" s="180">
        <v>0.6</v>
      </c>
      <c r="F99" s="75">
        <f t="shared" si="4"/>
        <v>5206.6115999999993</v>
      </c>
      <c r="G99" s="75">
        <f t="shared" si="5"/>
        <v>5762.8735230769225</v>
      </c>
      <c r="H99" s="75">
        <f t="shared" si="6"/>
        <v>6385.8868769230758</v>
      </c>
      <c r="I99" s="75">
        <f t="shared" si="7"/>
        <v>17355.371999999999</v>
      </c>
    </row>
    <row r="100" spans="1:9" s="165" customFormat="1" ht="39.6" x14ac:dyDescent="0.3">
      <c r="A100" s="166" t="s">
        <v>530</v>
      </c>
      <c r="B100" s="170" t="s">
        <v>627</v>
      </c>
      <c r="C100" s="161" t="s">
        <v>628</v>
      </c>
      <c r="D100" s="77">
        <v>39211.24</v>
      </c>
      <c r="E100" s="180">
        <v>0.6</v>
      </c>
      <c r="F100" s="75">
        <f t="shared" si="4"/>
        <v>7058.0231999999996</v>
      </c>
      <c r="G100" s="75">
        <f t="shared" si="5"/>
        <v>7812.0855076923062</v>
      </c>
      <c r="H100" s="75">
        <f t="shared" si="6"/>
        <v>8656.635292307692</v>
      </c>
      <c r="I100" s="75">
        <f t="shared" si="7"/>
        <v>23526.743999999999</v>
      </c>
    </row>
    <row r="101" spans="1:9" s="198" customFormat="1" ht="26.4" x14ac:dyDescent="0.3">
      <c r="A101" s="194" t="s">
        <v>24</v>
      </c>
      <c r="B101" s="170" t="s">
        <v>629</v>
      </c>
      <c r="C101" s="161" t="s">
        <v>630</v>
      </c>
      <c r="D101" s="77">
        <v>11500</v>
      </c>
      <c r="E101" s="180">
        <f ca="1">I101/D101</f>
        <v>0.2608695652173913</v>
      </c>
      <c r="F101" s="75">
        <f t="shared" ca="1" si="4"/>
        <v>36000</v>
      </c>
      <c r="G101" s="75">
        <f t="shared" ca="1" si="5"/>
        <v>39846.153846153844</v>
      </c>
      <c r="H101" s="75">
        <f t="shared" ca="1" si="6"/>
        <v>44153.846153846149</v>
      </c>
      <c r="I101" s="75">
        <f t="shared" ca="1" si="7"/>
        <v>120000</v>
      </c>
    </row>
    <row r="102" spans="1:9" s="165" customFormat="1" ht="13.2" x14ac:dyDescent="0.3">
      <c r="A102" s="166" t="s">
        <v>438</v>
      </c>
      <c r="B102" s="170" t="s">
        <v>631</v>
      </c>
      <c r="C102" s="160" t="s">
        <v>632</v>
      </c>
      <c r="D102" s="77">
        <v>44128.72</v>
      </c>
      <c r="E102" s="180">
        <v>0.56746850000000004</v>
      </c>
      <c r="F102" s="75">
        <f t="shared" si="4"/>
        <v>7512.497563596</v>
      </c>
      <c r="G102" s="75">
        <f t="shared" si="5"/>
        <v>8315.1148246639495</v>
      </c>
      <c r="H102" s="75">
        <f t="shared" si="6"/>
        <v>9214.046157060051</v>
      </c>
      <c r="I102" s="75">
        <f t="shared" si="7"/>
        <v>25041.658545320002</v>
      </c>
    </row>
    <row r="103" spans="1:9" s="165" customFormat="1" ht="13.2" x14ac:dyDescent="0.3">
      <c r="A103" s="161" t="s">
        <v>633</v>
      </c>
      <c r="B103" s="170" t="s">
        <v>634</v>
      </c>
      <c r="C103" s="161" t="s">
        <v>635</v>
      </c>
      <c r="D103" s="77">
        <v>5000</v>
      </c>
      <c r="E103" s="163">
        <v>0.6</v>
      </c>
      <c r="F103" s="75">
        <f t="shared" si="4"/>
        <v>900</v>
      </c>
      <c r="G103" s="75">
        <f t="shared" si="5"/>
        <v>996.15384615384608</v>
      </c>
      <c r="H103" s="75">
        <f t="shared" si="6"/>
        <v>1103.8461538461538</v>
      </c>
      <c r="I103" s="75">
        <f t="shared" si="7"/>
        <v>3000</v>
      </c>
    </row>
    <row r="104" spans="1:9" s="165" customFormat="1" ht="13.2" x14ac:dyDescent="0.3">
      <c r="A104" s="166" t="s">
        <v>636</v>
      </c>
      <c r="B104" s="170" t="s">
        <v>637</v>
      </c>
      <c r="C104" s="161" t="s">
        <v>638</v>
      </c>
      <c r="D104" s="179">
        <v>15772</v>
      </c>
      <c r="E104" s="180">
        <v>0.6</v>
      </c>
      <c r="F104" s="75">
        <f t="shared" si="4"/>
        <v>2838.9599999999996</v>
      </c>
      <c r="G104" s="75">
        <f t="shared" si="5"/>
        <v>3142.2676923076915</v>
      </c>
      <c r="H104" s="75">
        <f t="shared" si="6"/>
        <v>3481.9723076923074</v>
      </c>
      <c r="I104" s="75">
        <f t="shared" si="7"/>
        <v>9463.1999999999989</v>
      </c>
    </row>
    <row r="105" spans="1:9" s="165" customFormat="1" ht="13.2" x14ac:dyDescent="0.3">
      <c r="A105" s="166" t="s">
        <v>428</v>
      </c>
      <c r="B105" s="170" t="s">
        <v>639</v>
      </c>
      <c r="C105" s="161" t="s">
        <v>640</v>
      </c>
      <c r="D105" s="178">
        <v>28317</v>
      </c>
      <c r="E105" s="163">
        <v>0.6</v>
      </c>
      <c r="F105" s="75">
        <f t="shared" si="4"/>
        <v>5097.0600000000004</v>
      </c>
      <c r="G105" s="75">
        <f t="shared" si="5"/>
        <v>5641.6176923076919</v>
      </c>
      <c r="H105" s="75">
        <f t="shared" si="6"/>
        <v>6251.5223076923075</v>
      </c>
      <c r="I105" s="75">
        <f t="shared" si="7"/>
        <v>16990.2</v>
      </c>
    </row>
    <row r="106" spans="1:9" s="172" customFormat="1" ht="26.4" x14ac:dyDescent="0.3">
      <c r="A106" s="169" t="s">
        <v>641</v>
      </c>
      <c r="B106" s="170" t="s">
        <v>642</v>
      </c>
      <c r="C106" s="161" t="s">
        <v>643</v>
      </c>
      <c r="D106" s="208">
        <v>100000</v>
      </c>
      <c r="E106" s="184">
        <v>0.6</v>
      </c>
      <c r="F106" s="75">
        <f t="shared" si="4"/>
        <v>18000</v>
      </c>
      <c r="G106" s="75">
        <f t="shared" si="5"/>
        <v>19923.076923076922</v>
      </c>
      <c r="H106" s="75">
        <f t="shared" si="6"/>
        <v>22076.923076923074</v>
      </c>
      <c r="I106" s="75">
        <f t="shared" si="7"/>
        <v>60000</v>
      </c>
    </row>
    <row r="107" spans="1:9" s="172" customFormat="1" ht="13.2" x14ac:dyDescent="0.3">
      <c r="A107" s="169" t="s">
        <v>644</v>
      </c>
      <c r="B107" s="170" t="s">
        <v>645</v>
      </c>
      <c r="C107" s="160" t="s">
        <v>646</v>
      </c>
      <c r="D107" s="208">
        <v>5034</v>
      </c>
      <c r="E107" s="180">
        <v>0.6</v>
      </c>
      <c r="F107" s="75">
        <f t="shared" si="4"/>
        <v>906.12</v>
      </c>
      <c r="G107" s="75">
        <f t="shared" si="5"/>
        <v>1002.9276923076922</v>
      </c>
      <c r="H107" s="75">
        <f t="shared" si="6"/>
        <v>1111.3523076923077</v>
      </c>
      <c r="I107" s="75">
        <f t="shared" si="7"/>
        <v>3020.4</v>
      </c>
    </row>
    <row r="108" spans="1:9" s="172" customFormat="1" ht="26.4" x14ac:dyDescent="0.3">
      <c r="A108" s="166" t="s">
        <v>647</v>
      </c>
      <c r="B108" s="170" t="s">
        <v>648</v>
      </c>
      <c r="C108" s="161" t="s">
        <v>649</v>
      </c>
      <c r="D108" s="208">
        <v>5043</v>
      </c>
      <c r="E108" s="180">
        <v>0.6</v>
      </c>
      <c r="F108" s="75">
        <f t="shared" si="4"/>
        <v>907.7399999999999</v>
      </c>
      <c r="G108" s="75">
        <f t="shared" si="5"/>
        <v>1004.720769230769</v>
      </c>
      <c r="H108" s="75">
        <f t="shared" si="6"/>
        <v>1113.3392307692307</v>
      </c>
      <c r="I108" s="75">
        <f t="shared" si="7"/>
        <v>3025.7999999999997</v>
      </c>
    </row>
    <row r="109" spans="1:9" s="172" customFormat="1" ht="26.4" x14ac:dyDescent="0.3">
      <c r="A109" s="166" t="s">
        <v>604</v>
      </c>
      <c r="B109" s="170" t="s">
        <v>650</v>
      </c>
      <c r="C109" s="161" t="s">
        <v>651</v>
      </c>
      <c r="D109" s="208">
        <v>5200</v>
      </c>
      <c r="E109" s="180">
        <v>0.6</v>
      </c>
      <c r="F109" s="75">
        <f t="shared" si="4"/>
        <v>936</v>
      </c>
      <c r="G109" s="75">
        <f t="shared" si="5"/>
        <v>1036</v>
      </c>
      <c r="H109" s="75">
        <f t="shared" si="6"/>
        <v>1148</v>
      </c>
      <c r="I109" s="75">
        <f t="shared" si="7"/>
        <v>3120</v>
      </c>
    </row>
    <row r="110" spans="1:9" s="172" customFormat="1" ht="26.4" x14ac:dyDescent="0.3">
      <c r="A110" s="167" t="s">
        <v>652</v>
      </c>
      <c r="B110" s="167" t="s">
        <v>653</v>
      </c>
      <c r="C110" s="161" t="s">
        <v>654</v>
      </c>
      <c r="D110" s="208">
        <v>99348</v>
      </c>
      <c r="E110" s="189">
        <v>0.6</v>
      </c>
      <c r="F110" s="75">
        <f t="shared" si="4"/>
        <v>17882.64</v>
      </c>
      <c r="G110" s="75">
        <f t="shared" si="5"/>
        <v>19793.178461538457</v>
      </c>
      <c r="H110" s="75">
        <f t="shared" si="6"/>
        <v>21932.981538461536</v>
      </c>
      <c r="I110" s="75">
        <f t="shared" si="7"/>
        <v>59608.799999999996</v>
      </c>
    </row>
    <row r="111" spans="1:9" s="172" customFormat="1" ht="26.4" x14ac:dyDescent="0.25">
      <c r="A111" s="177" t="s">
        <v>420</v>
      </c>
      <c r="B111" s="170" t="s">
        <v>655</v>
      </c>
      <c r="C111" s="161" t="s">
        <v>656</v>
      </c>
      <c r="D111" s="209">
        <v>41600</v>
      </c>
      <c r="E111" s="163">
        <v>0.6</v>
      </c>
      <c r="F111" s="75">
        <f t="shared" si="4"/>
        <v>7488</v>
      </c>
      <c r="G111" s="75">
        <f t="shared" si="5"/>
        <v>8288</v>
      </c>
      <c r="H111" s="75">
        <f t="shared" si="6"/>
        <v>9184</v>
      </c>
      <c r="I111" s="75">
        <f t="shared" si="7"/>
        <v>24960</v>
      </c>
    </row>
    <row r="112" spans="1:9" s="196" customFormat="1" ht="17.25" customHeight="1" x14ac:dyDescent="0.25">
      <c r="A112" s="177" t="s">
        <v>657</v>
      </c>
      <c r="B112" s="170" t="s">
        <v>658</v>
      </c>
      <c r="C112" s="161" t="s">
        <v>659</v>
      </c>
      <c r="D112" s="209">
        <v>100000</v>
      </c>
      <c r="E112" s="163">
        <v>0.6</v>
      </c>
      <c r="F112" s="75">
        <f t="shared" si="4"/>
        <v>18000</v>
      </c>
      <c r="G112" s="75">
        <f t="shared" si="5"/>
        <v>19923.076923076922</v>
      </c>
      <c r="H112" s="75">
        <f t="shared" si="6"/>
        <v>22076.923076923074</v>
      </c>
      <c r="I112" s="75">
        <f t="shared" si="7"/>
        <v>60000</v>
      </c>
    </row>
    <row r="113" spans="1:9" s="172" customFormat="1" ht="26.4" x14ac:dyDescent="0.3">
      <c r="A113" s="166" t="s">
        <v>11</v>
      </c>
      <c r="B113" s="170" t="s">
        <v>660</v>
      </c>
      <c r="C113" s="161" t="s">
        <v>661</v>
      </c>
      <c r="D113" s="208">
        <v>49586.78</v>
      </c>
      <c r="E113" s="184">
        <v>0.6</v>
      </c>
      <c r="F113" s="75">
        <f t="shared" si="4"/>
        <v>8925.6203999999998</v>
      </c>
      <c r="G113" s="75">
        <f t="shared" si="5"/>
        <v>9879.2123230769212</v>
      </c>
      <c r="H113" s="75">
        <f t="shared" si="6"/>
        <v>10947.235276923077</v>
      </c>
      <c r="I113" s="75">
        <f t="shared" si="7"/>
        <v>29752.067999999999</v>
      </c>
    </row>
    <row r="114" spans="1:9" ht="13.2" x14ac:dyDescent="0.3">
      <c r="A114" s="150"/>
      <c r="B114" s="150"/>
      <c r="D114" s="151"/>
      <c r="E114" s="150"/>
      <c r="F114" s="151"/>
      <c r="G114" s="151"/>
      <c r="H114" s="151"/>
      <c r="I114" s="150"/>
    </row>
    <row r="115" spans="1:9" ht="13.2" x14ac:dyDescent="0.3">
      <c r="A115" s="150"/>
      <c r="B115" s="150"/>
      <c r="D115" s="151"/>
      <c r="E115" s="150"/>
      <c r="F115" s="151"/>
      <c r="G115" s="151"/>
      <c r="H115" s="151"/>
      <c r="I115" s="150"/>
    </row>
    <row r="116" spans="1:9" ht="13.2" x14ac:dyDescent="0.3">
      <c r="A116" s="150"/>
      <c r="B116" s="150"/>
      <c r="D116" s="151"/>
      <c r="E116" s="150"/>
      <c r="F116" s="151"/>
      <c r="G116" s="151"/>
      <c r="H116" s="151"/>
      <c r="I116" s="150"/>
    </row>
    <row r="117" spans="1:9" ht="13.2" x14ac:dyDescent="0.3">
      <c r="A117" s="150"/>
      <c r="B117" s="150"/>
      <c r="D117" s="151"/>
      <c r="E117" s="150"/>
      <c r="F117" s="151"/>
      <c r="G117" s="151"/>
      <c r="H117" s="151"/>
      <c r="I117" s="150"/>
    </row>
  </sheetData>
  <autoFilter ref="A4:I113"/>
  <printOptions horizontalCentered="1"/>
  <pageMargins left="0.15748031496062992" right="0.15748031496062992" top="0.23622047244094491" bottom="0.55118110236220474" header="0.23622047244094491" footer="0.23622047244094491"/>
  <pageSetup paperSize="9" scale="49" fitToWidth="2" fitToHeight="2" orientation="landscape" r:id="rId1"/>
  <headerFooter alignWithMargins="0">
    <oddFooter>&amp;C Davy De Dobbeleer &amp;D&amp;RPagina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4D91265D03C41A9886B11260F9F4E" ma:contentTypeVersion="3" ma:contentTypeDescription="Een nieuw document maken." ma:contentTypeScope="" ma:versionID="4a99961622226759e535a52d5c0429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43646b0d64226f149c9b278688801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2BA66-4A8D-4779-8116-540559BB7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548757-3821-4662-BC6C-2ED532C3756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B1A876-1421-4379-8CF0-C494ECBC73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Projecten PDPO I</vt:lpstr>
      <vt:lpstr>Projecten PDPO II</vt:lpstr>
      <vt:lpstr>Projecten Leader PAJ</vt:lpstr>
      <vt:lpstr>Projecten Leader HAG</vt:lpstr>
      <vt:lpstr>'Projecten Leader HAG'!Afdrukbereik</vt:lpstr>
      <vt:lpstr>'Projecten Leader HAG'!Afdruktitels</vt:lpstr>
      <vt:lpstr>'Projecten Leader PAJ'!Afdruktitels</vt:lpstr>
    </vt:vector>
  </TitlesOfParts>
  <Company>VLM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Van den Abbeele</dc:creator>
  <cp:lastModifiedBy>Beun, Pascaline</cp:lastModifiedBy>
  <cp:lastPrinted>2015-03-02T13:10:40Z</cp:lastPrinted>
  <dcterms:created xsi:type="dcterms:W3CDTF">2014-12-17T13:06:49Z</dcterms:created>
  <dcterms:modified xsi:type="dcterms:W3CDTF">2015-03-05T14:07:37Z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0x0101000B54D91265D03C41A9886B11260F9F4E</vt:lpwstr>
  </property>
</Properties>
</file>